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曝气池计算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<sst xmlns="http://schemas.openxmlformats.org/spreadsheetml/2006/main" count="117">
  <si>
    <t>曝气池设计运行计算</t>
  </si>
  <si>
    <t>一、设计基础数据</t>
  </si>
  <si>
    <t>项目</t>
  </si>
  <si>
    <r>
      <rPr>
        <sz val="11"/>
        <color theme="1"/>
        <rFont val="Times New Roman"/>
        <charset val="134"/>
      </rPr>
      <t>COD</t>
    </r>
    <r>
      <rPr>
        <vertAlign val="subscript"/>
        <sz val="11"/>
        <color theme="1"/>
        <rFont val="Times New Roman"/>
        <charset val="134"/>
      </rPr>
      <t xml:space="preserve">Cr
</t>
    </r>
    <r>
      <rPr>
        <sz val="11"/>
        <color theme="1"/>
        <rFont val="Times New Roman"/>
        <charset val="134"/>
      </rPr>
      <t>(mg/L)</t>
    </r>
  </si>
  <si>
    <r>
      <rPr>
        <sz val="11"/>
        <color theme="1"/>
        <rFont val="Times New Roman"/>
        <charset val="134"/>
      </rPr>
      <t>BOD</t>
    </r>
    <r>
      <rPr>
        <vertAlign val="subscript"/>
        <sz val="11"/>
        <color theme="1"/>
        <rFont val="Times New Roman"/>
        <charset val="134"/>
      </rPr>
      <t xml:space="preserve">5
</t>
    </r>
    <r>
      <rPr>
        <sz val="11"/>
        <color theme="1"/>
        <rFont val="Times New Roman"/>
        <charset val="134"/>
      </rPr>
      <t>(mg/L)</t>
    </r>
  </si>
  <si>
    <t>SS
(mg/L)</t>
  </si>
  <si>
    <t>NH3-N
(mg/L)</t>
  </si>
  <si>
    <t>TN
(mg/L)</t>
  </si>
  <si>
    <t>TP
(mg/L)</t>
  </si>
  <si>
    <r>
      <rPr>
        <sz val="11"/>
        <color theme="1"/>
        <rFont val="Times New Roman"/>
        <charset val="134"/>
      </rPr>
      <t>碱度</t>
    </r>
    <r>
      <rPr>
        <sz val="11"/>
        <color theme="1"/>
        <rFont val="Times New Roman"/>
        <charset val="134"/>
      </rPr>
      <t xml:space="preserve">
(mg/L)</t>
    </r>
  </si>
  <si>
    <t>PH</t>
  </si>
  <si>
    <t>设计进水</t>
  </si>
  <si>
    <t>设计出水</t>
  </si>
  <si>
    <t>设计水量</t>
  </si>
  <si>
    <t>实际海拔</t>
  </si>
  <si>
    <t>实际水温</t>
  </si>
  <si>
    <t>二、判断是否可用生物脱氮除磷工艺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</si>
  <si>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</si>
  <si>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B/C</t>
    </r>
    <r>
      <rPr>
        <sz val="11"/>
        <color theme="1"/>
        <rFont val="宋体"/>
        <charset val="134"/>
      </rPr>
      <t>比值：</t>
    </r>
  </si>
  <si>
    <r>
      <rPr>
        <sz val="11"/>
        <color theme="1"/>
        <rFont val="Times New Roman"/>
        <charset val="134"/>
      </rPr>
      <t>一般＞</t>
    </r>
    <r>
      <rPr>
        <sz val="11"/>
        <color theme="1"/>
        <rFont val="Times New Roman"/>
        <charset val="134"/>
      </rPr>
      <t>0.35</t>
    </r>
    <r>
      <rPr>
        <sz val="11"/>
        <color theme="1"/>
        <rFont val="宋体"/>
        <charset val="134"/>
      </rPr>
      <t>可生化性良好，如果</t>
    </r>
    <r>
      <rPr>
        <sz val="11"/>
        <color theme="1"/>
        <rFont val="Times New Roman"/>
        <charset val="134"/>
      </rPr>
      <t>≤0.35</t>
    </r>
    <r>
      <rPr>
        <sz val="11"/>
        <color theme="1"/>
        <rFont val="宋体"/>
        <charset val="134"/>
      </rPr>
      <t>考虑前置水解酸化工艺。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</si>
  <si>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</si>
  <si>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C/N</t>
    </r>
    <r>
      <rPr>
        <sz val="11"/>
        <color theme="1"/>
        <rFont val="宋体"/>
        <charset val="134"/>
      </rPr>
      <t>比值：</t>
    </r>
  </si>
  <si>
    <r>
      <rPr>
        <sz val="11"/>
        <rFont val="Times New Roman"/>
        <charset val="134"/>
      </rPr>
      <t>一般认为＞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才能获得脱氮效果，比值越大效果越好。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</si>
  <si>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</si>
  <si>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P/B</t>
    </r>
    <r>
      <rPr>
        <sz val="11"/>
        <color theme="1"/>
        <rFont val="宋体"/>
        <charset val="134"/>
      </rPr>
      <t>比值：</t>
    </r>
  </si>
  <si>
    <r>
      <rPr>
        <sz val="11"/>
        <rFont val="Times New Roman"/>
        <charset val="134"/>
      </rPr>
      <t>一般＜</t>
    </r>
    <r>
      <rPr>
        <sz val="11"/>
        <rFont val="Times New Roman"/>
        <charset val="134"/>
      </rPr>
      <t>0.06</t>
    </r>
    <r>
      <rPr>
        <sz val="11"/>
        <rFont val="宋体"/>
        <charset val="134"/>
      </rPr>
      <t>会获得较好的生物除磷效果</t>
    </r>
  </si>
  <si>
    <t>三、相关设计参数</t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</si>
  <si>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</si>
  <si>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设计</t>
    </r>
    <r>
      <rPr>
        <sz val="11"/>
        <color theme="1"/>
        <rFont val="Times New Roman"/>
        <charset val="134"/>
      </rPr>
      <t>MLSS</t>
    </r>
    <r>
      <rPr>
        <sz val="11"/>
        <color theme="1"/>
        <rFont val="宋体"/>
        <charset val="134"/>
      </rPr>
      <t>浓度：</t>
    </r>
  </si>
  <si>
    <t>X=</t>
  </si>
  <si>
    <r>
      <rPr>
        <sz val="11"/>
        <color theme="1"/>
        <rFont val="宋体"/>
        <charset val="134"/>
      </rPr>
      <t>一般在</t>
    </r>
    <r>
      <rPr>
        <sz val="11"/>
        <color theme="1"/>
        <rFont val="Times New Roman"/>
        <charset val="134"/>
      </rPr>
      <t>3000~5000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</si>
  <si>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</si>
  <si>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挥发性悬浮物固体浓度占比：</t>
    </r>
    <r>
      <rPr>
        <sz val="11"/>
        <color theme="1"/>
        <rFont val="Times New Roman"/>
        <charset val="134"/>
      </rPr>
      <t xml:space="preserve">   </t>
    </r>
  </si>
  <si>
    <t xml:space="preserve"> ψ=</t>
  </si>
  <si>
    <r>
      <rPr>
        <sz val="11"/>
        <color theme="1"/>
        <rFont val="Times New Roman"/>
        <charset val="134"/>
      </rPr>
      <t>一般在</t>
    </r>
    <r>
      <rPr>
        <sz val="11"/>
        <color theme="1"/>
        <rFont val="Times New Roman"/>
        <charset val="134"/>
      </rPr>
      <t>0.5~0.85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</si>
  <si>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</si>
  <si>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挥发性悬浮物固体浓度</t>
    </r>
    <r>
      <rPr>
        <sz val="11"/>
        <color theme="1"/>
        <rFont val="Times New Roman"/>
        <charset val="134"/>
      </rPr>
      <t>MLVSS</t>
    </r>
    <r>
      <rPr>
        <sz val="11"/>
        <color theme="1"/>
        <rFont val="宋体"/>
        <charset val="134"/>
      </rPr>
      <t>：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</si>
  <si>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</si>
  <si>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t>污泥总产率系数：</t>
  </si>
  <si>
    <t>Y=</t>
  </si>
  <si>
    <r>
      <rPr>
        <sz val="11"/>
        <color theme="1"/>
        <rFont val="Times New Roman"/>
        <charset val="134"/>
      </rPr>
      <t>一般在</t>
    </r>
    <r>
      <rPr>
        <sz val="11"/>
        <color theme="1"/>
        <rFont val="Times New Roman"/>
        <charset val="134"/>
      </rPr>
      <t>0.6~0.35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</si>
  <si>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）</t>
    </r>
  </si>
  <si>
    <t>污泥龄：</t>
  </si>
  <si>
    <r>
      <rPr>
        <sz val="11"/>
        <color theme="1"/>
        <rFont val="Times New Roman"/>
        <charset val="134"/>
      </rPr>
      <t>θ</t>
    </r>
    <r>
      <rPr>
        <vertAlign val="subscript"/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=</t>
    </r>
  </si>
  <si>
    <r>
      <rPr>
        <sz val="11"/>
        <color theme="1"/>
        <rFont val="Times New Roman"/>
        <charset val="134"/>
      </rPr>
      <t>一般在</t>
    </r>
    <r>
      <rPr>
        <sz val="11"/>
        <color theme="1"/>
        <rFont val="Times New Roman"/>
        <charset val="134"/>
      </rPr>
      <t>10~30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</si>
  <si>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）</t>
    </r>
  </si>
  <si>
    <t>污泥自身氧化系数：</t>
  </si>
  <si>
    <r>
      <rPr>
        <sz val="11"/>
        <color theme="1"/>
        <rFont val="Times New Roman"/>
        <charset val="134"/>
      </rPr>
      <t>K</t>
    </r>
    <r>
      <rPr>
        <vertAlign val="subscript"/>
        <sz val="11"/>
        <color theme="1"/>
        <rFont val="Times New Roman"/>
        <charset val="134"/>
      </rPr>
      <t>d</t>
    </r>
    <r>
      <rPr>
        <sz val="11"/>
        <color theme="1"/>
        <rFont val="Times New Roman"/>
        <charset val="134"/>
      </rPr>
      <t>=</t>
    </r>
  </si>
  <si>
    <t>四、反应容积设计</t>
  </si>
  <si>
    <r>
      <rPr>
        <sz val="11"/>
        <color theme="1"/>
        <rFont val="Times New Roman"/>
        <charset val="134"/>
      </rPr>
      <t>出水非溶解性</t>
    </r>
    <r>
      <rPr>
        <sz val="11"/>
        <color theme="1"/>
        <rFont val="Times New Roman"/>
        <charset val="134"/>
      </rPr>
      <t>BOD</t>
    </r>
    <r>
      <rPr>
        <vertAlign val="subscript"/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：</t>
    </r>
  </si>
  <si>
    <r>
      <rPr>
        <sz val="11"/>
        <color theme="1"/>
        <rFont val="Times New Roman"/>
        <charset val="134"/>
      </rPr>
      <t>出水溶解性</t>
    </r>
    <r>
      <rPr>
        <sz val="11"/>
        <color theme="1"/>
        <rFont val="Times New Roman"/>
        <charset val="134"/>
      </rPr>
      <t>BOD</t>
    </r>
    <r>
      <rPr>
        <vertAlign val="subscript"/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：</t>
    </r>
  </si>
  <si>
    <t>好氧容积：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</si>
  <si>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</si>
  <si>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好氧停留时间</t>
    </r>
    <r>
      <rPr>
        <sz val="11"/>
        <color theme="1"/>
        <rFont val="Times New Roman"/>
        <charset val="134"/>
      </rPr>
      <t>: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</si>
  <si>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）</t>
    </r>
  </si>
  <si>
    <t>剩余污泥量：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</si>
  <si>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</si>
  <si>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1kgBOD</t>
    </r>
    <r>
      <rPr>
        <vertAlign val="subscript"/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产生的干污泥量：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</si>
  <si>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</si>
  <si>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微生物细胞分子式</t>
    </r>
    <r>
      <rPr>
        <sz val="11"/>
        <color theme="1"/>
        <rFont val="Times New Roman"/>
        <charset val="134"/>
      </rPr>
      <t>C</t>
    </r>
    <r>
      <rPr>
        <vertAlign val="subscript"/>
        <sz val="11"/>
        <color theme="1"/>
        <rFont val="Times New Roman"/>
        <charset val="134"/>
      </rPr>
      <t>5</t>
    </r>
    <r>
      <rPr>
        <sz val="11"/>
        <color theme="1"/>
        <rFont val="Times New Roman"/>
        <charset val="134"/>
      </rPr>
      <t>H</t>
    </r>
    <r>
      <rPr>
        <vertAlign val="subscript"/>
        <sz val="11"/>
        <color theme="1"/>
        <rFont val="Times New Roman"/>
        <charset val="134"/>
      </rPr>
      <t>7</t>
    </r>
    <r>
      <rPr>
        <sz val="11"/>
        <color theme="1"/>
        <rFont val="Times New Roman"/>
        <charset val="134"/>
      </rPr>
      <t>NO</t>
    </r>
    <r>
      <rPr>
        <vertAlign val="subscript"/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其中氮占比</t>
    </r>
    <r>
      <rPr>
        <sz val="11"/>
        <color theme="1"/>
        <rFont val="Times New Roman"/>
        <charset val="134"/>
      </rPr>
      <t>12.4%,</t>
    </r>
    <r>
      <rPr>
        <sz val="11"/>
        <color theme="1"/>
        <rFont val="宋体"/>
        <charset val="134"/>
      </rPr>
      <t>即剩余污泥含氮率为</t>
    </r>
    <r>
      <rPr>
        <sz val="11"/>
        <color theme="1"/>
        <rFont val="Times New Roman"/>
        <charset val="134"/>
      </rPr>
      <t>12.4%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</si>
  <si>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）</t>
    </r>
  </si>
  <si>
    <t>生物合成总氮量：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</si>
  <si>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）</t>
    </r>
  </si>
  <si>
    <t>反硝化速率：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</si>
  <si>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0）</t>
    </r>
  </si>
  <si>
    <t>反硝化所需容积：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</si>
  <si>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1）</t>
    </r>
  </si>
  <si>
    <t>反硝化停留时间：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</si>
  <si>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2）</t>
    </r>
  </si>
  <si>
    <t>生化池总容积：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</si>
  <si>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3）</t>
    </r>
  </si>
  <si>
    <t>生化池总停留时间：</t>
  </si>
  <si>
    <t>五、负荷校验</t>
  </si>
  <si>
    <r>
      <rPr>
        <sz val="11"/>
        <color theme="1"/>
        <rFont val="Times New Roman"/>
        <charset val="134"/>
      </rPr>
      <t>BOD</t>
    </r>
    <r>
      <rPr>
        <sz val="11"/>
        <color theme="1"/>
        <rFont val="宋体"/>
        <charset val="134"/>
      </rPr>
      <t>负荷校验：</t>
    </r>
  </si>
  <si>
    <t>碱度平衡：</t>
  </si>
  <si>
    <r>
      <rPr>
        <sz val="11"/>
        <color theme="1"/>
        <rFont val="Times New Roman"/>
        <charset val="134"/>
      </rPr>
      <t>剩余碱度</t>
    </r>
    <r>
      <rPr>
        <sz val="11"/>
        <color theme="1"/>
        <rFont val="Times New Roman"/>
        <charset val="134"/>
      </rPr>
      <t>≥100mg/L,</t>
    </r>
    <r>
      <rPr>
        <sz val="11"/>
        <color theme="1"/>
        <rFont val="宋体"/>
        <charset val="134"/>
      </rPr>
      <t>即可保持</t>
    </r>
    <r>
      <rPr>
        <sz val="11"/>
        <color theme="1"/>
        <rFont val="Times New Roman"/>
        <charset val="134"/>
      </rPr>
      <t>pH≥7.2</t>
    </r>
    <r>
      <rPr>
        <sz val="11"/>
        <color theme="1"/>
        <rFont val="宋体"/>
        <charset val="134"/>
      </rPr>
      <t>，生物脱氮反应才能正常进行。</t>
    </r>
  </si>
  <si>
    <t>六、好氧池填料计算</t>
  </si>
  <si>
    <t>（1）</t>
  </si>
  <si>
    <r>
      <rPr>
        <sz val="11"/>
        <color theme="1"/>
        <rFont val="宋体"/>
        <charset val="134"/>
      </rPr>
      <t>填料污泥浓度X</t>
    </r>
    <r>
      <rPr>
        <vertAlign val="subscript"/>
        <sz val="11"/>
        <color theme="1"/>
        <rFont val="宋体"/>
        <charset val="134"/>
      </rPr>
      <t>A</t>
    </r>
    <r>
      <rPr>
        <sz val="11"/>
        <color theme="1"/>
        <rFont val="宋体"/>
        <charset val="134"/>
      </rPr>
      <t>：</t>
    </r>
  </si>
  <si>
    <r>
      <rPr>
        <sz val="11"/>
        <color theme="1"/>
        <rFont val="Times New Roman"/>
        <charset val="134"/>
      </rPr>
      <t>X</t>
    </r>
    <r>
      <rPr>
        <vertAlign val="subscript"/>
        <sz val="11"/>
        <color theme="1"/>
        <rFont val="Times New Roman"/>
        <charset val="134"/>
      </rPr>
      <t>A</t>
    </r>
    <r>
      <rPr>
        <sz val="11"/>
        <color theme="1"/>
        <rFont val="Times New Roman"/>
        <charset val="134"/>
      </rPr>
      <t>=</t>
    </r>
  </si>
  <si>
    <r>
      <rPr>
        <sz val="11"/>
        <color theme="1"/>
        <rFont val="宋体"/>
        <charset val="134"/>
      </rPr>
      <t>一般在50</t>
    </r>
    <r>
      <rPr>
        <sz val="11"/>
        <color theme="1"/>
        <rFont val="Times New Roman"/>
        <charset val="134"/>
      </rPr>
      <t>~200g/m</t>
    </r>
  </si>
  <si>
    <t>（2）</t>
  </si>
  <si>
    <r>
      <rPr>
        <sz val="11"/>
        <color theme="1"/>
        <rFont val="宋体"/>
        <charset val="134"/>
      </rPr>
      <t>填料长度B</t>
    </r>
    <r>
      <rPr>
        <vertAlign val="subscript"/>
        <sz val="11"/>
        <color theme="1"/>
        <rFont val="宋体"/>
        <charset val="134"/>
      </rPr>
      <t>O</t>
    </r>
    <r>
      <rPr>
        <sz val="11"/>
        <color theme="1"/>
        <rFont val="宋体"/>
        <charset val="134"/>
      </rPr>
      <t>：</t>
    </r>
  </si>
  <si>
    <t>（5）</t>
  </si>
  <si>
    <t>有效水深H：</t>
  </si>
  <si>
    <t>H=</t>
  </si>
  <si>
    <t>（4）</t>
  </si>
  <si>
    <r>
      <rPr>
        <sz val="11"/>
        <color theme="1"/>
        <rFont val="宋体"/>
        <charset val="134"/>
      </rPr>
      <t>填料布置高H</t>
    </r>
    <r>
      <rPr>
        <vertAlign val="subscript"/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：</t>
    </r>
  </si>
  <si>
    <r>
      <rPr>
        <sz val="11"/>
        <color theme="1"/>
        <rFont val="Times New Roman"/>
        <charset val="134"/>
      </rPr>
      <t>H</t>
    </r>
    <r>
      <rPr>
        <vertAlign val="subscript"/>
        <sz val="11"/>
        <color theme="1"/>
        <rFont val="Times New Roman"/>
        <charset val="134"/>
      </rPr>
      <t>1</t>
    </r>
    <r>
      <rPr>
        <sz val="11"/>
        <color theme="1"/>
        <rFont val="Times New Roman"/>
        <charset val="134"/>
      </rPr>
      <t>=</t>
    </r>
  </si>
  <si>
    <t>（6）</t>
  </si>
  <si>
    <r>
      <rPr>
        <sz val="11"/>
        <color theme="1"/>
        <rFont val="宋体"/>
        <charset val="134"/>
      </rPr>
      <t>好氧池面积A</t>
    </r>
    <r>
      <rPr>
        <vertAlign val="subscript"/>
        <sz val="11"/>
        <color theme="1"/>
        <rFont val="宋体"/>
        <charset val="134"/>
      </rPr>
      <t>O</t>
    </r>
    <r>
      <rPr>
        <sz val="11"/>
        <color theme="1"/>
        <rFont val="宋体"/>
        <charset val="134"/>
      </rPr>
      <t>：</t>
    </r>
  </si>
  <si>
    <r>
      <rPr>
        <sz val="11"/>
        <color theme="1"/>
        <rFont val="宋体"/>
        <charset val="134"/>
      </rPr>
      <t>填料布置间距b</t>
    </r>
    <r>
      <rPr>
        <vertAlign val="subscript"/>
        <sz val="11"/>
        <color theme="1"/>
        <rFont val="宋体"/>
        <charset val="134"/>
      </rPr>
      <t>O</t>
    </r>
    <r>
      <rPr>
        <sz val="11"/>
        <color theme="1"/>
        <rFont val="宋体"/>
        <charset val="134"/>
      </rPr>
      <t>：</t>
    </r>
  </si>
  <si>
    <t>七、需氧量计算</t>
  </si>
  <si>
    <r>
      <rPr>
        <sz val="11"/>
        <color theme="1"/>
        <rFont val="Times New Roman"/>
        <charset val="134"/>
      </rPr>
      <t>去除</t>
    </r>
    <r>
      <rPr>
        <sz val="11"/>
        <color theme="1"/>
        <rFont val="Times New Roman"/>
        <charset val="134"/>
      </rPr>
      <t>BOD</t>
    </r>
    <r>
      <rPr>
        <vertAlign val="subscript"/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需氧量：</t>
    </r>
  </si>
  <si>
    <r>
      <rPr>
        <sz val="11"/>
        <color theme="1"/>
        <rFont val="Times New Roman"/>
        <charset val="134"/>
      </rPr>
      <t>剩余污泥</t>
    </r>
    <r>
      <rPr>
        <sz val="11"/>
        <color theme="1"/>
        <rFont val="Times New Roman"/>
        <charset val="134"/>
      </rPr>
      <t>BOD</t>
    </r>
    <r>
      <rPr>
        <sz val="11"/>
        <color theme="1"/>
        <rFont val="宋体"/>
        <charset val="134"/>
      </rPr>
      <t>需氧量：</t>
    </r>
  </si>
  <si>
    <r>
      <rPr>
        <sz val="11"/>
        <color theme="1"/>
        <rFont val="Times New Roman"/>
        <charset val="134"/>
      </rPr>
      <t>去除</t>
    </r>
    <r>
      <rPr>
        <sz val="11"/>
        <color theme="1"/>
        <rFont val="Times New Roman"/>
        <charset val="134"/>
      </rPr>
      <t>NH</t>
    </r>
    <r>
      <rPr>
        <vertAlign val="subscript"/>
        <sz val="11"/>
        <color theme="1"/>
        <rFont val="Times New Roman"/>
        <charset val="134"/>
      </rPr>
      <t>3</t>
    </r>
    <r>
      <rPr>
        <sz val="11"/>
        <color theme="1"/>
        <rFont val="Times New Roman"/>
        <charset val="134"/>
      </rPr>
      <t>-N</t>
    </r>
    <r>
      <rPr>
        <sz val="11"/>
        <color theme="1"/>
        <rFont val="宋体"/>
        <charset val="134"/>
      </rPr>
      <t>需氧量：</t>
    </r>
  </si>
  <si>
    <r>
      <rPr>
        <sz val="11"/>
        <color theme="1"/>
        <rFont val="Times New Roman"/>
        <charset val="134"/>
      </rPr>
      <t>剩余污泥</t>
    </r>
    <r>
      <rPr>
        <sz val="11"/>
        <color theme="1"/>
        <rFont val="Times New Roman"/>
        <charset val="134"/>
      </rPr>
      <t>NH</t>
    </r>
    <r>
      <rPr>
        <vertAlign val="subscript"/>
        <sz val="11"/>
        <color theme="1"/>
        <rFont val="Times New Roman"/>
        <charset val="134"/>
      </rPr>
      <t>3</t>
    </r>
    <r>
      <rPr>
        <sz val="11"/>
        <color theme="1"/>
        <rFont val="Times New Roman"/>
        <charset val="134"/>
      </rPr>
      <t>-N</t>
    </r>
    <r>
      <rPr>
        <sz val="11"/>
        <color theme="1"/>
        <rFont val="宋体"/>
        <charset val="134"/>
      </rPr>
      <t>需氧量：</t>
    </r>
  </si>
  <si>
    <t>脱氮产氧量：</t>
  </si>
  <si>
    <r>
      <rPr>
        <sz val="11"/>
        <color theme="1"/>
        <rFont val="Times New Roman"/>
        <charset val="134"/>
      </rPr>
      <t>总需氧量</t>
    </r>
    <r>
      <rPr>
        <sz val="11"/>
        <color theme="1"/>
        <rFont val="Times New Roman"/>
        <charset val="134"/>
      </rPr>
      <t>:</t>
    </r>
  </si>
  <si>
    <r>
      <rPr>
        <sz val="11"/>
        <color theme="1"/>
        <rFont val="Times New Roman"/>
        <charset val="134"/>
      </rPr>
      <t>安全系数</t>
    </r>
    <r>
      <rPr>
        <sz val="11"/>
        <color theme="1"/>
        <rFont val="Times New Roman"/>
        <charset val="134"/>
      </rPr>
      <t>1.4</t>
    </r>
    <r>
      <rPr>
        <sz val="11"/>
        <color theme="1"/>
        <rFont val="宋体"/>
        <charset val="134"/>
      </rPr>
      <t>需氧量</t>
    </r>
    <r>
      <rPr>
        <sz val="11"/>
        <color theme="1"/>
        <rFont val="Times New Roman"/>
        <charset val="134"/>
      </rPr>
      <t>:</t>
    </r>
  </si>
  <si>
    <r>
      <rPr>
        <sz val="11"/>
        <color theme="1"/>
        <rFont val="Times New Roman"/>
        <charset val="134"/>
      </rPr>
      <t>α</t>
    </r>
    <r>
      <rPr>
        <sz val="11"/>
        <color theme="1"/>
        <rFont val="宋体"/>
        <charset val="134"/>
      </rPr>
      <t>修正系数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取：</t>
    </r>
  </si>
  <si>
    <t>α=</t>
  </si>
  <si>
    <r>
      <rPr>
        <sz val="11"/>
        <color theme="1"/>
        <rFont val="Times New Roman"/>
        <charset val="134"/>
      </rPr>
      <t>β</t>
    </r>
    <r>
      <rPr>
        <sz val="11"/>
        <color theme="1"/>
        <rFont val="宋体"/>
        <charset val="134"/>
      </rPr>
      <t>修正系数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取：</t>
    </r>
  </si>
  <si>
    <t>β=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</si>
  <si>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</si>
  <si>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ρ</t>
    </r>
    <r>
      <rPr>
        <sz val="11"/>
        <color theme="1"/>
        <rFont val="宋体"/>
        <charset val="134"/>
      </rPr>
      <t>修正系数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取：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</si>
  <si>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）</t>
    </r>
  </si>
  <si>
    <t>标准状态下需氧量：</t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</si>
  <si>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</si>
  <si>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去除</t>
    </r>
    <r>
      <rPr>
        <sz val="11"/>
        <color theme="1"/>
        <rFont val="Times New Roman"/>
        <charset val="134"/>
      </rPr>
      <t>1kgBOD</t>
    </r>
    <r>
      <rPr>
        <vertAlign val="subscript"/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标准需氧量：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</si>
  <si>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）</t>
    </r>
  </si>
  <si>
    <t>充氧动力效率：</t>
  </si>
  <si>
    <r>
      <rPr>
        <sz val="11"/>
        <color theme="1"/>
        <rFont val="Times New Roman"/>
        <charset val="134"/>
      </rPr>
      <t>O</t>
    </r>
    <r>
      <rPr>
        <vertAlign val="subscript"/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=</t>
    </r>
  </si>
  <si>
    <r>
      <rPr>
        <sz val="11"/>
        <color theme="1"/>
        <rFont val="Times New Roman"/>
        <charset val="134"/>
      </rPr>
      <t>0.5~3.0kgO</t>
    </r>
    <r>
      <rPr>
        <vertAlign val="subscript"/>
        <sz val="11"/>
        <color theme="1"/>
        <rFont val="Times New Roman"/>
        <charset val="134"/>
      </rPr>
      <t>2</t>
    </r>
    <r>
      <rPr>
        <sz val="11"/>
        <color theme="1"/>
        <rFont val="Times New Roman"/>
        <charset val="134"/>
      </rPr>
      <t>/kWh</t>
    </r>
  </si>
  <si>
    <r>
      <rPr>
        <sz val="11"/>
        <color theme="1"/>
        <rFont val="Times New Roman"/>
        <charset val="134"/>
      </rPr>
      <t>（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）</t>
    </r>
  </si>
  <si>
    <t>充氧总功率：</t>
  </si>
  <si>
    <r>
      <rPr>
        <sz val="11"/>
        <color theme="1"/>
        <rFont val="宋体"/>
        <charset val="134"/>
      </rPr>
      <t>单位：江苏科聚亚环境科技有限公司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地址：宜兴国际环保城</t>
    </r>
    <r>
      <rPr>
        <sz val="11"/>
        <color theme="1"/>
        <rFont val="Times New Roman"/>
        <charset val="134"/>
      </rPr>
      <t>65</t>
    </r>
    <r>
      <rPr>
        <sz val="11"/>
        <color theme="1"/>
        <rFont val="宋体"/>
        <charset val="134"/>
      </rPr>
      <t>幢</t>
    </r>
    <r>
      <rPr>
        <sz val="11"/>
        <color theme="1"/>
        <rFont val="Times New Roman"/>
        <charset val="134"/>
      </rPr>
      <t>1310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网址：</t>
    </r>
    <r>
      <rPr>
        <sz val="11"/>
        <color theme="1"/>
        <rFont val="Times New Roman"/>
        <charset val="134"/>
      </rPr>
      <t>www.kotrea.com</t>
    </r>
  </si>
</sst>
</file>

<file path=xl/styles.xml><?xml version="1.0" encoding="utf-8"?>
<styleSheet xmlns="http://schemas.openxmlformats.org/spreadsheetml/2006/main">
  <numFmts count="3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&quot;mm&quot;\ "/>
    <numFmt numFmtId="177" formatCode="0&quot;m&quot;"/>
    <numFmt numFmtId="178" formatCode="&quot;≥&quot;0&quot;m³&quot;"/>
    <numFmt numFmtId="179" formatCode="0&quot;m³/d&quot;"/>
    <numFmt numFmtId="180" formatCode="0.0&quot;kW&quot;"/>
    <numFmt numFmtId="181" formatCode="0.0&quot;h&quot;\ "/>
    <numFmt numFmtId="182" formatCode="0_ "/>
    <numFmt numFmtId="183" formatCode="0&quot;mg/L&quot;"/>
    <numFmt numFmtId="184" formatCode="0&quot;℃~&quot;"/>
    <numFmt numFmtId="185" formatCode="0.0_ "/>
    <numFmt numFmtId="186" formatCode="0.0&quot;m&quot;"/>
    <numFmt numFmtId="187" formatCode="0.0&quot;kg/d&quot;\ "/>
    <numFmt numFmtId="188" formatCode="0&quot;m³&quot;"/>
    <numFmt numFmtId="189" formatCode="0.0&quot;d&quot;"/>
    <numFmt numFmtId="190" formatCode="0.000_ "/>
    <numFmt numFmtId="191" formatCode="&quot;~&quot;0.00_ "/>
    <numFmt numFmtId="192" formatCode="0.0&quot;mg/L&quot;"/>
    <numFmt numFmtId="193" formatCode="0.00&quot;mg/L&quot;"/>
    <numFmt numFmtId="194" formatCode="0.0&quot;kgO2/kgBOD5&quot;"/>
    <numFmt numFmtId="195" formatCode="&quot;≤&quot;0&quot;m³&quot;"/>
    <numFmt numFmtId="196" formatCode="&quot;≤&quot;0.0&quot;h&quot;"/>
    <numFmt numFmtId="197" formatCode="&quot;一般&quot;0.00"/>
    <numFmt numFmtId="198" formatCode="0.0&quot;kg/d&quot;"/>
    <numFmt numFmtId="199" formatCode="0.000&quot;kgDS/kgBOD5&quot;\ "/>
    <numFmt numFmtId="200" formatCode="0.000&quot;（还原NO3-N）/kgMLVSS&quot;\ "/>
    <numFmt numFmtId="201" formatCode="0&quot;℃&quot;"/>
    <numFmt numFmtId="202" formatCode="0.0&quot;g/m&quot;\ "/>
    <numFmt numFmtId="203" formatCode="0.0&quot;h&quot;"/>
    <numFmt numFmtId="204" formatCode="&quot;≥&quot;0.0&quot;h&quot;"/>
    <numFmt numFmtId="205" formatCode="0.000&quot;kgBOD5/kgMLVSS·d&quot;"/>
    <numFmt numFmtId="206" formatCode="0&quot;m²&quot;\ "/>
    <numFmt numFmtId="207" formatCode="0.0&quot;kgO2/kWh&quot;\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rgb="FFFFC000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Times New Roman"/>
      <charset val="134"/>
    </font>
    <font>
      <sz val="11"/>
      <color rgb="FF0070C0"/>
      <name val="Times New Roman"/>
      <charset val="134"/>
    </font>
    <font>
      <sz val="11"/>
      <color theme="9"/>
      <name val="宋体"/>
      <charset val="134"/>
    </font>
    <font>
      <sz val="11"/>
      <color theme="9"/>
      <name val="Times New Roman"/>
      <charset val="134"/>
    </font>
    <font>
      <sz val="11"/>
      <color theme="8"/>
      <name val="宋体"/>
      <charset val="134"/>
    </font>
    <font>
      <sz val="11"/>
      <color rgb="FF0070C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1"/>
      <color theme="1"/>
      <name val="Times New Roman"/>
      <charset val="134"/>
    </font>
    <font>
      <vertAlign val="subscript"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185" fontId="1" fillId="0" borderId="0" xfId="0" applyNumberFormat="1" applyFont="1">
      <alignment vertical="center"/>
    </xf>
    <xf numFmtId="185" fontId="2" fillId="0" borderId="0" xfId="10" applyNumberFormat="1" applyFont="1" applyAlignment="1">
      <alignment horizontal="center" vertical="center"/>
    </xf>
    <xf numFmtId="185" fontId="3" fillId="0" borderId="0" xfId="0" applyNumberFormat="1" applyFont="1" applyAlignment="1">
      <alignment vertical="center"/>
    </xf>
    <xf numFmtId="185" fontId="1" fillId="0" borderId="1" xfId="0" applyNumberFormat="1" applyFont="1" applyBorder="1" applyAlignment="1">
      <alignment horizontal="center" vertical="center"/>
    </xf>
    <xf numFmtId="185" fontId="1" fillId="0" borderId="1" xfId="0" applyNumberFormat="1" applyFont="1" applyBorder="1" applyAlignment="1">
      <alignment horizontal="center" vertical="center" wrapText="1"/>
    </xf>
    <xf numFmtId="185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5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86" fontId="6" fillId="0" borderId="2" xfId="0" applyNumberFormat="1" applyFont="1" applyBorder="1" applyAlignment="1">
      <alignment horizontal="center" vertical="center"/>
    </xf>
    <xf numFmtId="186" fontId="6" fillId="0" borderId="3" xfId="0" applyNumberFormat="1" applyFont="1" applyBorder="1" applyAlignment="1">
      <alignment horizontal="center" vertical="center"/>
    </xf>
    <xf numFmtId="184" fontId="6" fillId="0" borderId="2" xfId="0" applyNumberFormat="1" applyFont="1" applyBorder="1" applyAlignment="1">
      <alignment horizontal="right" vertical="center"/>
    </xf>
    <xf numFmtId="185" fontId="7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185" fontId="1" fillId="0" borderId="0" xfId="0" applyNumberFormat="1" applyFont="1" applyAlignment="1">
      <alignment horizontal="center" vertical="center"/>
    </xf>
    <xf numFmtId="185" fontId="1" fillId="0" borderId="0" xfId="0" applyNumberFormat="1" applyFont="1" applyAlignment="1">
      <alignment horizontal="left" vertical="center"/>
    </xf>
    <xf numFmtId="185" fontId="1" fillId="0" borderId="0" xfId="0" applyNumberFormat="1" applyFont="1" applyAlignment="1">
      <alignment vertical="center" wrapText="1"/>
    </xf>
    <xf numFmtId="185" fontId="5" fillId="0" borderId="0" xfId="0" applyNumberFormat="1" applyFont="1" applyAlignment="1">
      <alignment vertical="center"/>
    </xf>
    <xf numFmtId="190" fontId="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185" fontId="1" fillId="0" borderId="0" xfId="0" applyNumberFormat="1" applyFont="1" applyAlignment="1">
      <alignment vertical="center"/>
    </xf>
    <xf numFmtId="185" fontId="1" fillId="0" borderId="0" xfId="0" applyNumberFormat="1" applyFont="1" applyAlignment="1">
      <alignment horizontal="right" vertical="center"/>
    </xf>
    <xf numFmtId="183" fontId="6" fillId="0" borderId="0" xfId="0" applyNumberFormat="1" applyFont="1" applyAlignment="1">
      <alignment horizontal="left" vertical="center"/>
    </xf>
    <xf numFmtId="185" fontId="8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right" vertical="center"/>
    </xf>
    <xf numFmtId="183" fontId="5" fillId="0" borderId="0" xfId="0" applyNumberFormat="1" applyFont="1" applyAlignment="1">
      <alignment horizontal="left" vertical="center"/>
    </xf>
    <xf numFmtId="190" fontId="6" fillId="0" borderId="0" xfId="0" applyNumberFormat="1" applyFont="1" applyAlignment="1">
      <alignment horizontal="left" vertical="center"/>
    </xf>
    <xf numFmtId="189" fontId="6" fillId="0" borderId="0" xfId="0" applyNumberFormat="1" applyFont="1" applyAlignment="1">
      <alignment horizontal="left" vertical="center"/>
    </xf>
    <xf numFmtId="193" fontId="1" fillId="0" borderId="0" xfId="0" applyNumberFormat="1" applyFont="1" applyAlignment="1">
      <alignment horizontal="left" vertical="center"/>
    </xf>
    <xf numFmtId="188" fontId="5" fillId="0" borderId="0" xfId="0" applyNumberFormat="1" applyFont="1" applyFill="1" applyAlignment="1">
      <alignment horizontal="left" vertical="center"/>
    </xf>
    <xf numFmtId="195" fontId="10" fillId="0" borderId="0" xfId="0" applyNumberFormat="1" applyFont="1" applyAlignment="1">
      <alignment horizontal="left" vertical="center"/>
    </xf>
    <xf numFmtId="185" fontId="11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left" vertical="center"/>
    </xf>
    <xf numFmtId="196" fontId="10" fillId="0" borderId="0" xfId="0" applyNumberFormat="1" applyFont="1" applyAlignment="1">
      <alignment horizontal="left" vertical="center"/>
    </xf>
    <xf numFmtId="198" fontId="1" fillId="0" borderId="0" xfId="0" applyNumberFormat="1" applyFont="1" applyAlignment="1">
      <alignment horizontal="left" vertical="center"/>
    </xf>
    <xf numFmtId="199" fontId="1" fillId="0" borderId="0" xfId="0" applyNumberFormat="1" applyFont="1" applyAlignment="1">
      <alignment horizontal="left" vertical="center"/>
    </xf>
    <xf numFmtId="192" fontId="1" fillId="0" borderId="0" xfId="0" applyNumberFormat="1" applyFont="1" applyAlignment="1">
      <alignment horizontal="left" vertical="center"/>
    </xf>
    <xf numFmtId="185" fontId="8" fillId="0" borderId="0" xfId="0" applyNumberFormat="1" applyFont="1" applyAlignment="1">
      <alignment vertical="center"/>
    </xf>
    <xf numFmtId="200" fontId="1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left" vertical="center"/>
    </xf>
    <xf numFmtId="203" fontId="1" fillId="0" borderId="0" xfId="0" applyNumberFormat="1" applyFont="1" applyAlignment="1">
      <alignment horizontal="left" vertical="center"/>
    </xf>
    <xf numFmtId="204" fontId="12" fillId="0" borderId="0" xfId="0" applyNumberFormat="1" applyFont="1" applyAlignment="1">
      <alignment horizontal="left" vertical="center"/>
    </xf>
    <xf numFmtId="185" fontId="13" fillId="0" borderId="0" xfId="0" applyNumberFormat="1" applyFont="1" applyAlignment="1">
      <alignment horizontal="right" vertical="center"/>
    </xf>
    <xf numFmtId="203" fontId="5" fillId="0" borderId="0" xfId="0" applyNumberFormat="1" applyFont="1" applyFill="1" applyAlignment="1">
      <alignment horizontal="left" vertical="center"/>
    </xf>
    <xf numFmtId="185" fontId="14" fillId="0" borderId="0" xfId="0" applyNumberFormat="1" applyFont="1" applyAlignment="1">
      <alignment horizontal="right" vertical="center"/>
    </xf>
    <xf numFmtId="205" fontId="1" fillId="0" borderId="0" xfId="0" applyNumberFormat="1" applyFont="1" applyAlignment="1">
      <alignment horizontal="left" vertical="center"/>
    </xf>
    <xf numFmtId="197" fontId="1" fillId="0" borderId="0" xfId="0" applyNumberFormat="1" applyFont="1">
      <alignment vertical="center"/>
    </xf>
    <xf numFmtId="192" fontId="1" fillId="0" borderId="0" xfId="0" applyNumberFormat="1" applyFont="1" applyAlignment="1">
      <alignment horizontal="right" vertical="center"/>
    </xf>
    <xf numFmtId="202" fontId="6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85" fontId="15" fillId="0" borderId="0" xfId="0" applyNumberFormat="1" applyFont="1" applyAlignment="1">
      <alignment horizontal="left" vertical="center" wrapText="1"/>
    </xf>
    <xf numFmtId="185" fontId="9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20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87" fontId="1" fillId="0" borderId="0" xfId="0" applyNumberFormat="1" applyFont="1" applyAlignment="1">
      <alignment horizontal="left" vertical="center"/>
    </xf>
    <xf numFmtId="187" fontId="5" fillId="0" borderId="0" xfId="0" applyNumberFormat="1" applyFont="1" applyAlignment="1">
      <alignment horizontal="left" vertical="center"/>
    </xf>
    <xf numFmtId="194" fontId="1" fillId="0" borderId="0" xfId="0" applyNumberFormat="1" applyFont="1" applyAlignment="1">
      <alignment horizontal="left" vertical="center"/>
    </xf>
    <xf numFmtId="207" fontId="6" fillId="0" borderId="0" xfId="0" applyNumberFormat="1" applyFont="1" applyAlignment="1">
      <alignment horizontal="left" vertical="center"/>
    </xf>
    <xf numFmtId="180" fontId="1" fillId="0" borderId="0" xfId="0" applyNumberFormat="1" applyFont="1" applyAlignment="1">
      <alignment horizontal="left" vertical="center"/>
    </xf>
    <xf numFmtId="185" fontId="1" fillId="0" borderId="4" xfId="0" applyNumberFormat="1" applyFont="1" applyBorder="1" applyAlignment="1">
      <alignment vertical="center"/>
    </xf>
    <xf numFmtId="185" fontId="8" fillId="0" borderId="0" xfId="10" applyNumberFormat="1" applyFont="1" applyAlignment="1">
      <alignment horizontal="left" vertical="center" wrapText="1"/>
    </xf>
    <xf numFmtId="185" fontId="1" fillId="0" borderId="0" xfId="10" applyNumberFormat="1" applyFont="1" applyAlignment="1">
      <alignment horizontal="left" vertical="center" wrapText="1"/>
    </xf>
    <xf numFmtId="185" fontId="1" fillId="0" borderId="5" xfId="0" applyNumberFormat="1" applyFont="1" applyBorder="1" applyAlignment="1">
      <alignment vertical="center"/>
    </xf>
    <xf numFmtId="185" fontId="5" fillId="0" borderId="3" xfId="0" applyNumberFormat="1" applyFont="1" applyBorder="1" applyAlignment="1">
      <alignment horizontal="center" vertical="center"/>
    </xf>
    <xf numFmtId="185" fontId="6" fillId="0" borderId="1" xfId="0" applyNumberFormat="1" applyFont="1" applyBorder="1" applyAlignment="1">
      <alignment horizontal="center" vertical="center"/>
    </xf>
    <xf numFmtId="201" fontId="6" fillId="0" borderId="3" xfId="0" applyNumberFormat="1" applyFont="1" applyBorder="1" applyAlignment="1">
      <alignment horizontal="left" vertical="center"/>
    </xf>
    <xf numFmtId="188" fontId="12" fillId="0" borderId="0" xfId="0" applyNumberFormat="1" applyFont="1" applyAlignment="1">
      <alignment horizontal="left" vertical="center"/>
    </xf>
    <xf numFmtId="181" fontId="12" fillId="0" borderId="0" xfId="0" applyNumberFormat="1" applyFont="1" applyAlignment="1">
      <alignment horizontal="left" vertical="center"/>
    </xf>
    <xf numFmtId="191" fontId="1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color rgb="FFFF0000"/>
      </font>
      <fill>
        <patternFill patternType="none"/>
      </fill>
    </dxf>
    <dxf>
      <font>
        <b val="0"/>
        <i val="0"/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9.wmf"/><Relationship Id="rId8" Type="http://schemas.openxmlformats.org/officeDocument/2006/relationships/image" Target="../media/image8.wmf"/><Relationship Id="rId7" Type="http://schemas.openxmlformats.org/officeDocument/2006/relationships/image" Target="../media/image7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32" Type="http://schemas.openxmlformats.org/officeDocument/2006/relationships/image" Target="../media/image32.wmf"/><Relationship Id="rId31" Type="http://schemas.openxmlformats.org/officeDocument/2006/relationships/image" Target="../media/image31.wmf"/><Relationship Id="rId30" Type="http://schemas.openxmlformats.org/officeDocument/2006/relationships/image" Target="../media/image30.wmf"/><Relationship Id="rId3" Type="http://schemas.openxmlformats.org/officeDocument/2006/relationships/image" Target="../media/image3.wmf"/><Relationship Id="rId29" Type="http://schemas.openxmlformats.org/officeDocument/2006/relationships/image" Target="../media/image29.wmf"/><Relationship Id="rId28" Type="http://schemas.openxmlformats.org/officeDocument/2006/relationships/image" Target="../media/image28.wmf"/><Relationship Id="rId27" Type="http://schemas.openxmlformats.org/officeDocument/2006/relationships/image" Target="../media/image27.wmf"/><Relationship Id="rId26" Type="http://schemas.openxmlformats.org/officeDocument/2006/relationships/image" Target="../media/image26.wmf"/><Relationship Id="rId25" Type="http://schemas.openxmlformats.org/officeDocument/2006/relationships/image" Target="../media/image25.wmf"/><Relationship Id="rId24" Type="http://schemas.openxmlformats.org/officeDocument/2006/relationships/image" Target="../media/image24.wmf"/><Relationship Id="rId23" Type="http://schemas.openxmlformats.org/officeDocument/2006/relationships/image" Target="../media/image23.wmf"/><Relationship Id="rId22" Type="http://schemas.openxmlformats.org/officeDocument/2006/relationships/image" Target="../media/image22.wmf"/><Relationship Id="rId21" Type="http://schemas.openxmlformats.org/officeDocument/2006/relationships/image" Target="../media/image21.wmf"/><Relationship Id="rId20" Type="http://schemas.openxmlformats.org/officeDocument/2006/relationships/image" Target="../media/image20.wmf"/><Relationship Id="rId2" Type="http://schemas.openxmlformats.org/officeDocument/2006/relationships/image" Target="../media/image2.wmf"/><Relationship Id="rId19" Type="http://schemas.openxmlformats.org/officeDocument/2006/relationships/image" Target="../media/image19.wmf"/><Relationship Id="rId18" Type="http://schemas.openxmlformats.org/officeDocument/2006/relationships/image" Target="../media/image18.wmf"/><Relationship Id="rId17" Type="http://schemas.openxmlformats.org/officeDocument/2006/relationships/image" Target="../media/image17.wmf"/><Relationship Id="rId16" Type="http://schemas.openxmlformats.org/officeDocument/2006/relationships/image" Target="../media/image16.wmf"/><Relationship Id="rId15" Type="http://schemas.openxmlformats.org/officeDocument/2006/relationships/image" Target="../media/image15.wmf"/><Relationship Id="rId14" Type="http://schemas.openxmlformats.org/officeDocument/2006/relationships/image" Target="../media/image14.wmf"/><Relationship Id="rId13" Type="http://schemas.openxmlformats.org/officeDocument/2006/relationships/image" Target="../media/image13.wmf"/><Relationship Id="rId12" Type="http://schemas.openxmlformats.org/officeDocument/2006/relationships/image" Target="../media/image12.wmf"/><Relationship Id="rId11" Type="http://schemas.openxmlformats.org/officeDocument/2006/relationships/image" Target="../media/image11.wmf"/><Relationship Id="rId10" Type="http://schemas.openxmlformats.org/officeDocument/2006/relationships/image" Target="../media/image10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27296</xdr:colOff>
          <xdr:row>8</xdr:row>
          <xdr:rowOff>34119</xdr:rowOff>
        </xdr:from>
        <xdr:to>
          <xdr:col>3</xdr:col>
          <xdr:colOff>0</xdr:colOff>
          <xdr:row>8</xdr:row>
          <xdr:rowOff>423081</xdr:rowOff>
        </xdr:to>
        <xdr:sp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1343660" y="3329305"/>
              <a:ext cx="631825" cy="389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47767</xdr:colOff>
          <xdr:row>9</xdr:row>
          <xdr:rowOff>27296</xdr:rowOff>
        </xdr:from>
        <xdr:to>
          <xdr:col>3</xdr:col>
          <xdr:colOff>2374</xdr:colOff>
          <xdr:row>9</xdr:row>
          <xdr:rowOff>416257</xdr:rowOff>
        </xdr:to>
        <xdr:sp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364615" y="3768090"/>
              <a:ext cx="612775" cy="389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47767</xdr:colOff>
          <xdr:row>10</xdr:row>
          <xdr:rowOff>40943</xdr:rowOff>
        </xdr:from>
        <xdr:to>
          <xdr:col>3</xdr:col>
          <xdr:colOff>6824</xdr:colOff>
          <xdr:row>11</xdr:row>
          <xdr:rowOff>27296</xdr:rowOff>
        </xdr:to>
        <xdr:sp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1364615" y="4227830"/>
              <a:ext cx="617220" cy="431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307075</xdr:colOff>
          <xdr:row>19</xdr:row>
          <xdr:rowOff>129654</xdr:rowOff>
        </xdr:from>
        <xdr:to>
          <xdr:col>6</xdr:col>
          <xdr:colOff>2374</xdr:colOff>
          <xdr:row>19</xdr:row>
          <xdr:rowOff>368490</xdr:rowOff>
        </xdr:to>
        <xdr:sp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2282190" y="8328660"/>
              <a:ext cx="1670685" cy="23876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655093</xdr:colOff>
          <xdr:row>20</xdr:row>
          <xdr:rowOff>116006</xdr:rowOff>
        </xdr:from>
        <xdr:to>
          <xdr:col>5</xdr:col>
          <xdr:colOff>0</xdr:colOff>
          <xdr:row>20</xdr:row>
          <xdr:rowOff>341194</xdr:rowOff>
        </xdr:to>
        <xdr:sp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630170" y="8760460"/>
              <a:ext cx="662305" cy="2254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607325</xdr:colOff>
          <xdr:row>21</xdr:row>
          <xdr:rowOff>13648</xdr:rowOff>
        </xdr:from>
        <xdr:to>
          <xdr:col>5</xdr:col>
          <xdr:colOff>0</xdr:colOff>
          <xdr:row>21</xdr:row>
          <xdr:rowOff>445035</xdr:rowOff>
        </xdr:to>
        <xdr:sp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1924050" y="9103995"/>
              <a:ext cx="1368425" cy="431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658495</xdr:colOff>
          <xdr:row>14</xdr:row>
          <xdr:rowOff>136478</xdr:rowOff>
        </xdr:from>
        <xdr:to>
          <xdr:col>5</xdr:col>
          <xdr:colOff>0</xdr:colOff>
          <xdr:row>14</xdr:row>
          <xdr:rowOff>361666</xdr:rowOff>
        </xdr:to>
        <xdr:sp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2633980" y="6106160"/>
              <a:ext cx="658495" cy="2254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658495</xdr:colOff>
          <xdr:row>22</xdr:row>
          <xdr:rowOff>13648</xdr:rowOff>
        </xdr:from>
        <xdr:to>
          <xdr:col>5</xdr:col>
          <xdr:colOff>0</xdr:colOff>
          <xdr:row>22</xdr:row>
          <xdr:rowOff>436728</xdr:rowOff>
        </xdr:to>
        <xdr:sp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2633980" y="9549765"/>
              <a:ext cx="658495" cy="4229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545910</xdr:colOff>
          <xdr:row>23</xdr:row>
          <xdr:rowOff>27296</xdr:rowOff>
        </xdr:from>
        <xdr:to>
          <xdr:col>7</xdr:col>
          <xdr:colOff>0</xdr:colOff>
          <xdr:row>24</xdr:row>
          <xdr:rowOff>13648</xdr:rowOff>
        </xdr:to>
        <xdr:sp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1862455" y="10008870"/>
              <a:ext cx="2747010" cy="43243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436728</xdr:colOff>
          <xdr:row>24</xdr:row>
          <xdr:rowOff>13648</xdr:rowOff>
        </xdr:from>
        <xdr:to>
          <xdr:col>5</xdr:col>
          <xdr:colOff>0</xdr:colOff>
          <xdr:row>25</xdr:row>
          <xdr:rowOff>0</xdr:rowOff>
        </xdr:to>
        <xdr:sp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2411730" y="10441305"/>
              <a:ext cx="880745" cy="43243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544830</xdr:colOff>
          <xdr:row>26</xdr:row>
          <xdr:rowOff>14605</xdr:rowOff>
        </xdr:from>
        <xdr:to>
          <xdr:col>4</xdr:col>
          <xdr:colOff>657415</xdr:colOff>
          <xdr:row>27</xdr:row>
          <xdr:rowOff>0</xdr:rowOff>
        </xdr:to>
        <xdr:sp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1861820" y="11334115"/>
              <a:ext cx="1429385" cy="431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572770</xdr:colOff>
          <xdr:row>27</xdr:row>
          <xdr:rowOff>114300</xdr:rowOff>
        </xdr:from>
        <xdr:to>
          <xdr:col>4</xdr:col>
          <xdr:colOff>651235</xdr:colOff>
          <xdr:row>27</xdr:row>
          <xdr:rowOff>366784</xdr:rowOff>
        </xdr:to>
        <xdr:sp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1889760" y="11879580"/>
              <a:ext cx="1395095" cy="25209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490220</xdr:colOff>
          <xdr:row>28</xdr:row>
          <xdr:rowOff>15240</xdr:rowOff>
        </xdr:from>
        <xdr:to>
          <xdr:col>4</xdr:col>
          <xdr:colOff>657396</xdr:colOff>
          <xdr:row>29</xdr:row>
          <xdr:rowOff>1592</xdr:rowOff>
        </xdr:to>
        <xdr:sp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1807210" y="12226290"/>
              <a:ext cx="1483995" cy="431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94615</xdr:colOff>
          <xdr:row>29</xdr:row>
          <xdr:rowOff>34925</xdr:rowOff>
        </xdr:from>
        <xdr:to>
          <xdr:col>4</xdr:col>
          <xdr:colOff>650752</xdr:colOff>
          <xdr:row>30</xdr:row>
          <xdr:rowOff>7630</xdr:rowOff>
        </xdr:to>
        <xdr:sp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2728595" y="12691745"/>
              <a:ext cx="555625" cy="4184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592455</xdr:colOff>
          <xdr:row>30</xdr:row>
          <xdr:rowOff>113665</xdr:rowOff>
        </xdr:from>
        <xdr:to>
          <xdr:col>4</xdr:col>
          <xdr:colOff>657272</xdr:colOff>
          <xdr:row>30</xdr:row>
          <xdr:rowOff>325205</xdr:rowOff>
        </xdr:to>
        <xdr:sp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2567940" y="13216255"/>
              <a:ext cx="723265" cy="2114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627380</xdr:colOff>
          <xdr:row>31</xdr:row>
          <xdr:rowOff>114300</xdr:rowOff>
        </xdr:from>
        <xdr:to>
          <xdr:col>4</xdr:col>
          <xdr:colOff>651254</xdr:colOff>
          <xdr:row>31</xdr:row>
          <xdr:rowOff>332664</xdr:rowOff>
        </xdr:to>
        <xdr:sp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2602865" y="13662660"/>
              <a:ext cx="681990" cy="2178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305435</xdr:colOff>
          <xdr:row>33</xdr:row>
          <xdr:rowOff>15240</xdr:rowOff>
        </xdr:from>
        <xdr:to>
          <xdr:col>3</xdr:col>
          <xdr:colOff>656855</xdr:colOff>
          <xdr:row>34</xdr:row>
          <xdr:rowOff>1592</xdr:rowOff>
        </xdr:to>
        <xdr:sp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622425" y="14455140"/>
              <a:ext cx="1009650" cy="431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121285</xdr:rowOff>
        </xdr:from>
        <xdr:to>
          <xdr:col>8</xdr:col>
          <xdr:colOff>7302</xdr:colOff>
          <xdr:row>34</xdr:row>
          <xdr:rowOff>353297</xdr:rowOff>
        </xdr:to>
        <xdr:sp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1342390" y="15006955"/>
              <a:ext cx="3932555" cy="2317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563245</xdr:colOff>
          <xdr:row>44</xdr:row>
          <xdr:rowOff>127635</xdr:rowOff>
        </xdr:from>
        <xdr:to>
          <xdr:col>5</xdr:col>
          <xdr:colOff>648534</xdr:colOff>
          <xdr:row>44</xdr:row>
          <xdr:rowOff>352823</xdr:rowOff>
        </xdr:to>
        <xdr:sp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538730" y="19471005"/>
              <a:ext cx="1402080" cy="2247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502920</xdr:colOff>
          <xdr:row>45</xdr:row>
          <xdr:rowOff>0</xdr:rowOff>
        </xdr:from>
        <xdr:to>
          <xdr:col>5</xdr:col>
          <xdr:colOff>656448</xdr:colOff>
          <xdr:row>45</xdr:row>
          <xdr:rowOff>432122</xdr:rowOff>
        </xdr:to>
        <xdr:sp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2478405" y="19789140"/>
              <a:ext cx="1470025" cy="431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279779</xdr:colOff>
          <xdr:row>46</xdr:row>
          <xdr:rowOff>0</xdr:rowOff>
        </xdr:from>
        <xdr:to>
          <xdr:col>6</xdr:col>
          <xdr:colOff>0</xdr:colOff>
          <xdr:row>46</xdr:row>
          <xdr:rowOff>402609</xdr:rowOff>
        </xdr:to>
        <xdr:sp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2254885" y="20234910"/>
              <a:ext cx="1696085" cy="4025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116006</xdr:colOff>
          <xdr:row>47</xdr:row>
          <xdr:rowOff>0</xdr:rowOff>
        </xdr:from>
        <xdr:to>
          <xdr:col>6</xdr:col>
          <xdr:colOff>0</xdr:colOff>
          <xdr:row>47</xdr:row>
          <xdr:rowOff>429904</xdr:rowOff>
        </xdr:to>
        <xdr:sp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2091055" y="20680680"/>
              <a:ext cx="1859915" cy="42989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109182</xdr:colOff>
          <xdr:row>48</xdr:row>
          <xdr:rowOff>0</xdr:rowOff>
        </xdr:from>
        <xdr:to>
          <xdr:col>6</xdr:col>
          <xdr:colOff>0</xdr:colOff>
          <xdr:row>48</xdr:row>
          <xdr:rowOff>395785</xdr:rowOff>
        </xdr:to>
        <xdr:sp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2084070" y="21126450"/>
              <a:ext cx="1866900" cy="3956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49</xdr:row>
          <xdr:rowOff>126365</xdr:rowOff>
        </xdr:from>
        <xdr:to>
          <xdr:col>5</xdr:col>
          <xdr:colOff>1270</xdr:colOff>
          <xdr:row>49</xdr:row>
          <xdr:rowOff>354965</xdr:rowOff>
        </xdr:to>
        <xdr:sp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1440815" y="21698585"/>
              <a:ext cx="185293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</xdr:colOff>
          <xdr:row>50</xdr:row>
          <xdr:rowOff>127635</xdr:rowOff>
        </xdr:from>
        <xdr:to>
          <xdr:col>4</xdr:col>
          <xdr:colOff>656818</xdr:colOff>
          <xdr:row>50</xdr:row>
          <xdr:rowOff>305056</xdr:rowOff>
        </xdr:to>
        <xdr:sp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2171700" y="22145625"/>
              <a:ext cx="1118870" cy="1771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53</xdr:row>
          <xdr:rowOff>7620</xdr:rowOff>
        </xdr:from>
        <xdr:to>
          <xdr:col>4</xdr:col>
          <xdr:colOff>655652</xdr:colOff>
          <xdr:row>53</xdr:row>
          <xdr:rowOff>430700</xdr:rowOff>
        </xdr:to>
        <xdr:sp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1812290" y="23362920"/>
              <a:ext cx="1477010" cy="4229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530225</xdr:colOff>
          <xdr:row>53</xdr:row>
          <xdr:rowOff>432435</xdr:rowOff>
        </xdr:from>
        <xdr:to>
          <xdr:col>6</xdr:col>
          <xdr:colOff>642810</xdr:colOff>
          <xdr:row>55</xdr:row>
          <xdr:rowOff>9355</xdr:rowOff>
        </xdr:to>
        <xdr:sp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2505710" y="23787735"/>
              <a:ext cx="2087880" cy="46799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375313</xdr:colOff>
          <xdr:row>55</xdr:row>
          <xdr:rowOff>0</xdr:rowOff>
        </xdr:from>
        <xdr:to>
          <xdr:col>6</xdr:col>
          <xdr:colOff>0</xdr:colOff>
          <xdr:row>55</xdr:row>
          <xdr:rowOff>429904</xdr:rowOff>
        </xdr:to>
        <xdr:sp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009265" y="24246840"/>
              <a:ext cx="941705" cy="42989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552734</xdr:colOff>
          <xdr:row>57</xdr:row>
          <xdr:rowOff>0</xdr:rowOff>
        </xdr:from>
        <xdr:to>
          <xdr:col>4</xdr:col>
          <xdr:colOff>0</xdr:colOff>
          <xdr:row>57</xdr:row>
          <xdr:rowOff>432122</xdr:rowOff>
        </xdr:to>
        <xdr:sp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1869440" y="25138380"/>
              <a:ext cx="764540" cy="431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558165</xdr:colOff>
          <xdr:row>38</xdr:row>
          <xdr:rowOff>8255</xdr:rowOff>
        </xdr:from>
        <xdr:to>
          <xdr:col>3</xdr:col>
          <xdr:colOff>654050</xdr:colOff>
          <xdr:row>39</xdr:row>
          <xdr:rowOff>8255</xdr:rowOff>
        </xdr:to>
        <xdr:sp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1875155" y="16677005"/>
              <a:ext cx="754380" cy="4457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98425</xdr:colOff>
          <xdr:row>41</xdr:row>
          <xdr:rowOff>0</xdr:rowOff>
        </xdr:from>
        <xdr:to>
          <xdr:col>3</xdr:col>
          <xdr:colOff>633095</xdr:colOff>
          <xdr:row>41</xdr:row>
          <xdr:rowOff>441960</xdr:rowOff>
        </xdr:to>
        <xdr:sp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2073910" y="18006060"/>
              <a:ext cx="534670" cy="44196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486410</xdr:colOff>
          <xdr:row>42</xdr:row>
          <xdr:rowOff>0</xdr:rowOff>
        </xdr:from>
        <xdr:to>
          <xdr:col>3</xdr:col>
          <xdr:colOff>641350</xdr:colOff>
          <xdr:row>43</xdr:row>
          <xdr:rowOff>2540</xdr:rowOff>
        </xdr:to>
        <xdr:sp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1803400" y="18451830"/>
              <a:ext cx="813435" cy="44831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oleObject" Target="../embeddings/oleObject4.bin"/><Relationship Id="rId8" Type="http://schemas.openxmlformats.org/officeDocument/2006/relationships/image" Target="../media/image3.wmf"/><Relationship Id="rId7" Type="http://schemas.openxmlformats.org/officeDocument/2006/relationships/oleObject" Target="../embeddings/oleObject3.bin"/><Relationship Id="rId67" Type="http://schemas.openxmlformats.org/officeDocument/2006/relationships/hyperlink" Target="http://www.kotrea.com/" TargetMode="External"/><Relationship Id="rId66" Type="http://schemas.openxmlformats.org/officeDocument/2006/relationships/image" Target="../media/image32.wmf"/><Relationship Id="rId65" Type="http://schemas.openxmlformats.org/officeDocument/2006/relationships/oleObject" Target="../embeddings/oleObject32.bin"/><Relationship Id="rId64" Type="http://schemas.openxmlformats.org/officeDocument/2006/relationships/image" Target="../media/image31.wmf"/><Relationship Id="rId63" Type="http://schemas.openxmlformats.org/officeDocument/2006/relationships/oleObject" Target="../embeddings/oleObject31.bin"/><Relationship Id="rId62" Type="http://schemas.openxmlformats.org/officeDocument/2006/relationships/image" Target="../media/image30.wmf"/><Relationship Id="rId61" Type="http://schemas.openxmlformats.org/officeDocument/2006/relationships/oleObject" Target="../embeddings/oleObject30.bin"/><Relationship Id="rId60" Type="http://schemas.openxmlformats.org/officeDocument/2006/relationships/image" Target="../media/image29.wmf"/><Relationship Id="rId6" Type="http://schemas.openxmlformats.org/officeDocument/2006/relationships/image" Target="../media/image2.wmf"/><Relationship Id="rId59" Type="http://schemas.openxmlformats.org/officeDocument/2006/relationships/oleObject" Target="../embeddings/oleObject29.bin"/><Relationship Id="rId58" Type="http://schemas.openxmlformats.org/officeDocument/2006/relationships/image" Target="../media/image28.wmf"/><Relationship Id="rId57" Type="http://schemas.openxmlformats.org/officeDocument/2006/relationships/oleObject" Target="../embeddings/oleObject28.bin"/><Relationship Id="rId56" Type="http://schemas.openxmlformats.org/officeDocument/2006/relationships/image" Target="../media/image27.wmf"/><Relationship Id="rId55" Type="http://schemas.openxmlformats.org/officeDocument/2006/relationships/oleObject" Target="../embeddings/oleObject27.bin"/><Relationship Id="rId54" Type="http://schemas.openxmlformats.org/officeDocument/2006/relationships/image" Target="../media/image26.wmf"/><Relationship Id="rId53" Type="http://schemas.openxmlformats.org/officeDocument/2006/relationships/oleObject" Target="../embeddings/oleObject26.bin"/><Relationship Id="rId52" Type="http://schemas.openxmlformats.org/officeDocument/2006/relationships/image" Target="../media/image25.wmf"/><Relationship Id="rId51" Type="http://schemas.openxmlformats.org/officeDocument/2006/relationships/oleObject" Target="../embeddings/oleObject25.bin"/><Relationship Id="rId50" Type="http://schemas.openxmlformats.org/officeDocument/2006/relationships/image" Target="../media/image24.wmf"/><Relationship Id="rId5" Type="http://schemas.openxmlformats.org/officeDocument/2006/relationships/oleObject" Target="../embeddings/oleObject2.bin"/><Relationship Id="rId49" Type="http://schemas.openxmlformats.org/officeDocument/2006/relationships/oleObject" Target="../embeddings/oleObject24.bin"/><Relationship Id="rId48" Type="http://schemas.openxmlformats.org/officeDocument/2006/relationships/image" Target="../media/image23.wmf"/><Relationship Id="rId47" Type="http://schemas.openxmlformats.org/officeDocument/2006/relationships/oleObject" Target="../embeddings/oleObject23.bin"/><Relationship Id="rId46" Type="http://schemas.openxmlformats.org/officeDocument/2006/relationships/image" Target="../media/image22.wmf"/><Relationship Id="rId45" Type="http://schemas.openxmlformats.org/officeDocument/2006/relationships/oleObject" Target="../embeddings/oleObject22.bin"/><Relationship Id="rId44" Type="http://schemas.openxmlformats.org/officeDocument/2006/relationships/image" Target="../media/image21.wmf"/><Relationship Id="rId43" Type="http://schemas.openxmlformats.org/officeDocument/2006/relationships/oleObject" Target="../embeddings/oleObject21.bin"/><Relationship Id="rId42" Type="http://schemas.openxmlformats.org/officeDocument/2006/relationships/image" Target="../media/image20.wmf"/><Relationship Id="rId41" Type="http://schemas.openxmlformats.org/officeDocument/2006/relationships/oleObject" Target="../embeddings/oleObject20.bin"/><Relationship Id="rId40" Type="http://schemas.openxmlformats.org/officeDocument/2006/relationships/image" Target="../media/image19.wmf"/><Relationship Id="rId4" Type="http://schemas.openxmlformats.org/officeDocument/2006/relationships/image" Target="../media/image1.wmf"/><Relationship Id="rId39" Type="http://schemas.openxmlformats.org/officeDocument/2006/relationships/oleObject" Target="../embeddings/oleObject19.bin"/><Relationship Id="rId38" Type="http://schemas.openxmlformats.org/officeDocument/2006/relationships/image" Target="../media/image18.wmf"/><Relationship Id="rId37" Type="http://schemas.openxmlformats.org/officeDocument/2006/relationships/oleObject" Target="../embeddings/oleObject18.bin"/><Relationship Id="rId36" Type="http://schemas.openxmlformats.org/officeDocument/2006/relationships/image" Target="../media/image17.wmf"/><Relationship Id="rId35" Type="http://schemas.openxmlformats.org/officeDocument/2006/relationships/oleObject" Target="../embeddings/oleObject17.bin"/><Relationship Id="rId34" Type="http://schemas.openxmlformats.org/officeDocument/2006/relationships/image" Target="../media/image16.wmf"/><Relationship Id="rId33" Type="http://schemas.openxmlformats.org/officeDocument/2006/relationships/oleObject" Target="../embeddings/oleObject16.bin"/><Relationship Id="rId32" Type="http://schemas.openxmlformats.org/officeDocument/2006/relationships/image" Target="../media/image15.wmf"/><Relationship Id="rId31" Type="http://schemas.openxmlformats.org/officeDocument/2006/relationships/oleObject" Target="../embeddings/oleObject15.bin"/><Relationship Id="rId30" Type="http://schemas.openxmlformats.org/officeDocument/2006/relationships/image" Target="../media/image14.wmf"/><Relationship Id="rId3" Type="http://schemas.openxmlformats.org/officeDocument/2006/relationships/oleObject" Target="../embeddings/oleObject1.bin"/><Relationship Id="rId29" Type="http://schemas.openxmlformats.org/officeDocument/2006/relationships/oleObject" Target="../embeddings/oleObject14.bin"/><Relationship Id="rId28" Type="http://schemas.openxmlformats.org/officeDocument/2006/relationships/image" Target="../media/image13.wmf"/><Relationship Id="rId27" Type="http://schemas.openxmlformats.org/officeDocument/2006/relationships/oleObject" Target="../embeddings/oleObject13.bin"/><Relationship Id="rId26" Type="http://schemas.openxmlformats.org/officeDocument/2006/relationships/image" Target="../media/image12.wmf"/><Relationship Id="rId25" Type="http://schemas.openxmlformats.org/officeDocument/2006/relationships/oleObject" Target="../embeddings/oleObject12.bin"/><Relationship Id="rId24" Type="http://schemas.openxmlformats.org/officeDocument/2006/relationships/image" Target="../media/image11.wmf"/><Relationship Id="rId23" Type="http://schemas.openxmlformats.org/officeDocument/2006/relationships/oleObject" Target="../embeddings/oleObject11.bin"/><Relationship Id="rId22" Type="http://schemas.openxmlformats.org/officeDocument/2006/relationships/image" Target="../media/image10.wmf"/><Relationship Id="rId21" Type="http://schemas.openxmlformats.org/officeDocument/2006/relationships/oleObject" Target="../embeddings/oleObject10.bin"/><Relationship Id="rId20" Type="http://schemas.openxmlformats.org/officeDocument/2006/relationships/image" Target="../media/image9.wmf"/><Relationship Id="rId2" Type="http://schemas.openxmlformats.org/officeDocument/2006/relationships/vmlDrawing" Target="../drawings/vmlDrawing1.vml"/><Relationship Id="rId19" Type="http://schemas.openxmlformats.org/officeDocument/2006/relationships/oleObject" Target="../embeddings/oleObject9.bin"/><Relationship Id="rId18" Type="http://schemas.openxmlformats.org/officeDocument/2006/relationships/image" Target="../media/image8.wmf"/><Relationship Id="rId17" Type="http://schemas.openxmlformats.org/officeDocument/2006/relationships/oleObject" Target="../embeddings/oleObject8.bin"/><Relationship Id="rId16" Type="http://schemas.openxmlformats.org/officeDocument/2006/relationships/image" Target="../media/image7.wmf"/><Relationship Id="rId15" Type="http://schemas.openxmlformats.org/officeDocument/2006/relationships/oleObject" Target="../embeddings/oleObject7.bin"/><Relationship Id="rId14" Type="http://schemas.openxmlformats.org/officeDocument/2006/relationships/image" Target="../media/image6.wmf"/><Relationship Id="rId13" Type="http://schemas.openxmlformats.org/officeDocument/2006/relationships/oleObject" Target="../embeddings/oleObject6.bin"/><Relationship Id="rId12" Type="http://schemas.openxmlformats.org/officeDocument/2006/relationships/image" Target="../media/image5.wmf"/><Relationship Id="rId11" Type="http://schemas.openxmlformats.org/officeDocument/2006/relationships/oleObject" Target="../embeddings/oleObject5.bin"/><Relationship Id="rId10" Type="http://schemas.openxmlformats.org/officeDocument/2006/relationships/image" Target="../media/image4.wmf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showGridLines="0" tabSelected="1" zoomScale="115" zoomScaleNormal="115" topLeftCell="A37" workbookViewId="0">
      <selection activeCell="I18" sqref="I18"/>
    </sheetView>
  </sheetViews>
  <sheetFormatPr defaultColWidth="9.60185185185185" defaultRowHeight="13.8" zeroHeight="1"/>
  <cols>
    <col min="1" max="9" width="9.60185185185185" style="2" customWidth="1"/>
    <col min="10" max="16384" width="9.60185185185185" style="2" hidden="1" customWidth="1"/>
  </cols>
  <sheetData>
    <row r="1" ht="35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5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5.1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35.1" customHeight="1" spans="1:9">
      <c r="A4" s="7" t="s">
        <v>11</v>
      </c>
      <c r="B4" s="8">
        <v>400</v>
      </c>
      <c r="C4" s="8">
        <v>300</v>
      </c>
      <c r="D4" s="8">
        <v>250</v>
      </c>
      <c r="E4" s="8">
        <v>25</v>
      </c>
      <c r="F4" s="8">
        <v>46</v>
      </c>
      <c r="G4" s="8">
        <v>2.2</v>
      </c>
      <c r="H4" s="9">
        <v>250</v>
      </c>
      <c r="I4" s="70">
        <v>7.5</v>
      </c>
    </row>
    <row r="5" ht="35.1" customHeight="1" spans="1:9">
      <c r="A5" s="10" t="s">
        <v>12</v>
      </c>
      <c r="B5" s="11">
        <v>40</v>
      </c>
      <c r="C5" s="11">
        <v>10</v>
      </c>
      <c r="D5" s="11">
        <v>10</v>
      </c>
      <c r="E5" s="11">
        <v>4</v>
      </c>
      <c r="F5" s="11">
        <v>15</v>
      </c>
      <c r="G5" s="11">
        <v>0.3</v>
      </c>
      <c r="H5" s="11">
        <v>100</v>
      </c>
      <c r="I5" s="71">
        <v>7.2</v>
      </c>
    </row>
    <row r="6" s="1" customFormat="1" ht="35.1" customHeight="1" spans="1:9">
      <c r="A6" s="7" t="s">
        <v>13</v>
      </c>
      <c r="B6" s="12">
        <v>120</v>
      </c>
      <c r="C6" s="13"/>
      <c r="D6" s="10" t="s">
        <v>14</v>
      </c>
      <c r="E6" s="14">
        <v>7.5</v>
      </c>
      <c r="F6" s="15"/>
      <c r="G6" s="10" t="s">
        <v>15</v>
      </c>
      <c r="H6" s="16">
        <v>16</v>
      </c>
      <c r="I6" s="72">
        <v>20</v>
      </c>
    </row>
    <row r="7"/>
    <row r="8" ht="35.1" customHeight="1" spans="1:9">
      <c r="A8" s="17" t="s">
        <v>16</v>
      </c>
      <c r="B8" s="4"/>
      <c r="C8" s="4"/>
      <c r="D8" s="4"/>
      <c r="E8" s="4"/>
      <c r="F8" s="4"/>
      <c r="G8" s="4"/>
      <c r="H8" s="4"/>
      <c r="I8" s="4"/>
    </row>
    <row r="9" ht="35.1" customHeight="1" spans="1:9">
      <c r="A9" s="18" t="s">
        <v>17</v>
      </c>
      <c r="B9" s="2" t="s">
        <v>18</v>
      </c>
      <c r="C9" s="19"/>
      <c r="D9" s="20">
        <f>C4/B4</f>
        <v>0.75</v>
      </c>
      <c r="E9" s="21" t="s">
        <v>19</v>
      </c>
      <c r="F9" s="21"/>
      <c r="G9" s="21"/>
      <c r="H9" s="21"/>
      <c r="I9" s="21"/>
    </row>
    <row r="10" ht="35.1" customHeight="1" spans="1:9">
      <c r="A10" s="18" t="s">
        <v>20</v>
      </c>
      <c r="B10" s="2" t="s">
        <v>21</v>
      </c>
      <c r="D10" s="20">
        <f>C4/F4</f>
        <v>6.52173913043478</v>
      </c>
      <c r="E10" s="22" t="s">
        <v>22</v>
      </c>
      <c r="F10" s="22"/>
      <c r="G10" s="22"/>
      <c r="H10" s="22"/>
      <c r="I10" s="22"/>
    </row>
    <row r="11" ht="35.1" customHeight="1" spans="1:9">
      <c r="A11" s="18" t="s">
        <v>23</v>
      </c>
      <c r="B11" s="2" t="s">
        <v>24</v>
      </c>
      <c r="C11" s="19"/>
      <c r="D11" s="23">
        <f>G4/C4</f>
        <v>0.00733333333333333</v>
      </c>
      <c r="E11" s="22" t="s">
        <v>25</v>
      </c>
      <c r="F11" s="22"/>
      <c r="G11" s="22"/>
      <c r="H11" s="22"/>
      <c r="I11" s="22"/>
    </row>
    <row r="12" ht="35.1" customHeight="1" spans="1:9">
      <c r="A12" s="4" t="s">
        <v>26</v>
      </c>
      <c r="B12" s="4"/>
      <c r="C12" s="4"/>
      <c r="D12" s="4"/>
      <c r="E12" s="4"/>
      <c r="F12" s="4"/>
      <c r="G12" s="4"/>
      <c r="H12" s="4"/>
      <c r="I12" s="4"/>
    </row>
    <row r="13" ht="35.1" customHeight="1" spans="1:9">
      <c r="A13" s="24" t="s">
        <v>27</v>
      </c>
      <c r="B13" s="25" t="s">
        <v>28</v>
      </c>
      <c r="C13" s="25"/>
      <c r="D13" s="26"/>
      <c r="E13" s="26" t="s">
        <v>29</v>
      </c>
      <c r="F13" s="27">
        <v>4000</v>
      </c>
      <c r="G13" s="27"/>
      <c r="H13" s="28" t="s">
        <v>30</v>
      </c>
      <c r="I13" s="20"/>
    </row>
    <row r="14" ht="35.1" customHeight="1" spans="1:9">
      <c r="A14" s="24" t="s">
        <v>31</v>
      </c>
      <c r="B14" s="20" t="s">
        <v>32</v>
      </c>
      <c r="C14" s="20"/>
      <c r="D14" s="20"/>
      <c r="E14" s="26" t="s">
        <v>33</v>
      </c>
      <c r="F14" s="29">
        <v>0.65</v>
      </c>
      <c r="G14" s="22"/>
      <c r="H14" s="20" t="s">
        <v>34</v>
      </c>
      <c r="I14" s="20"/>
    </row>
    <row r="15" ht="35.1" customHeight="1" spans="1:9">
      <c r="A15" s="24" t="s">
        <v>35</v>
      </c>
      <c r="B15" s="20" t="s">
        <v>36</v>
      </c>
      <c r="C15" s="20"/>
      <c r="D15" s="20"/>
      <c r="E15" s="30"/>
      <c r="F15" s="31">
        <f>F14*F13</f>
        <v>2600</v>
      </c>
      <c r="G15" s="31"/>
      <c r="H15" s="20"/>
      <c r="I15" s="20"/>
    </row>
    <row r="16" ht="35.1" customHeight="1" spans="1:9">
      <c r="A16" s="24" t="s">
        <v>37</v>
      </c>
      <c r="B16" s="25" t="s">
        <v>38</v>
      </c>
      <c r="C16" s="25"/>
      <c r="E16" s="26" t="s">
        <v>39</v>
      </c>
      <c r="F16" s="32">
        <v>0.5</v>
      </c>
      <c r="G16" s="22"/>
      <c r="H16" s="20" t="s">
        <v>40</v>
      </c>
      <c r="I16" s="20"/>
    </row>
    <row r="17" ht="35.1" customHeight="1" spans="1:9">
      <c r="A17" s="24" t="s">
        <v>41</v>
      </c>
      <c r="B17" s="25" t="s">
        <v>42</v>
      </c>
      <c r="C17" s="25"/>
      <c r="E17" s="26" t="s">
        <v>43</v>
      </c>
      <c r="F17" s="33">
        <v>15</v>
      </c>
      <c r="G17" s="22"/>
      <c r="H17" s="20" t="s">
        <v>44</v>
      </c>
      <c r="I17" s="20"/>
    </row>
    <row r="18" ht="35.1" customHeight="1" spans="1:9">
      <c r="A18" s="24" t="s">
        <v>45</v>
      </c>
      <c r="B18" s="25" t="s">
        <v>46</v>
      </c>
      <c r="C18" s="25"/>
      <c r="E18" s="26" t="s">
        <v>47</v>
      </c>
      <c r="F18" s="32">
        <v>0.055</v>
      </c>
      <c r="G18" s="22"/>
      <c r="H18" s="25"/>
      <c r="I18" s="25"/>
    </row>
    <row r="19" ht="35.1" customHeight="1" spans="1:9">
      <c r="A19" s="4" t="s">
        <v>48</v>
      </c>
      <c r="B19" s="4"/>
      <c r="C19" s="4"/>
      <c r="D19" s="4"/>
      <c r="E19" s="4"/>
      <c r="F19" s="4"/>
      <c r="G19" s="4"/>
      <c r="H19" s="4"/>
      <c r="I19" s="4"/>
    </row>
    <row r="20" ht="35.1" customHeight="1" spans="1:9">
      <c r="A20" s="18" t="s">
        <v>17</v>
      </c>
      <c r="B20" s="25" t="s">
        <v>49</v>
      </c>
      <c r="C20" s="25"/>
      <c r="E20" s="25"/>
      <c r="F20" s="25"/>
      <c r="G20" s="34">
        <f>1.42*F14*C5*(1-EXP(-0.23*5))</f>
        <v>6.30744261863134</v>
      </c>
      <c r="H20" s="20"/>
      <c r="I20" s="25"/>
    </row>
    <row r="21" ht="35.1" customHeight="1" spans="1:9">
      <c r="A21" s="18" t="s">
        <v>20</v>
      </c>
      <c r="B21" s="25" t="s">
        <v>50</v>
      </c>
      <c r="C21" s="25"/>
      <c r="F21" s="34">
        <f>C5-G20</f>
        <v>3.69255738136866</v>
      </c>
      <c r="G21" s="25"/>
      <c r="H21" s="25"/>
      <c r="I21" s="25"/>
    </row>
    <row r="22" ht="35.1" customHeight="1" spans="1:9">
      <c r="A22" s="18" t="s">
        <v>23</v>
      </c>
      <c r="B22" s="25" t="s">
        <v>51</v>
      </c>
      <c r="C22" s="25"/>
      <c r="F22" s="35">
        <f>F16*F17*B6*(C4-F21)/(F15*(1+F18*F17))</f>
        <v>56.2016224144928</v>
      </c>
      <c r="G22" s="36"/>
      <c r="H22" s="37"/>
      <c r="I22" s="73"/>
    </row>
    <row r="23" ht="35.1" customHeight="1" spans="1:9">
      <c r="A23" s="18" t="s">
        <v>52</v>
      </c>
      <c r="B23" s="25" t="s">
        <v>53</v>
      </c>
      <c r="C23" s="25"/>
      <c r="F23" s="38">
        <f>24*F22/B6</f>
        <v>11.2403244828986</v>
      </c>
      <c r="G23" s="39"/>
      <c r="H23" s="37"/>
      <c r="I23" s="74"/>
    </row>
    <row r="24" ht="35.1" customHeight="1" spans="1:9">
      <c r="A24" s="18" t="s">
        <v>54</v>
      </c>
      <c r="B24" s="25" t="s">
        <v>55</v>
      </c>
      <c r="C24" s="25"/>
      <c r="E24" s="25"/>
      <c r="F24" s="25"/>
      <c r="G24" s="25"/>
      <c r="H24" s="40">
        <f>F16*B6*(C4-F21)/1000/(1+F18*F17)+B6*(D4-F14*D4-D5)/1000</f>
        <v>19.0416145518454</v>
      </c>
      <c r="I24" s="40"/>
    </row>
    <row r="25" ht="35.1" customHeight="1" spans="1:9">
      <c r="A25" s="18" t="s">
        <v>56</v>
      </c>
      <c r="B25" s="25" t="s">
        <v>57</v>
      </c>
      <c r="C25" s="25"/>
      <c r="D25" s="25"/>
      <c r="E25" s="25"/>
      <c r="F25" s="41">
        <f>H24/(10000*(C4-C5)/1000)</f>
        <v>0.00656607398339497</v>
      </c>
      <c r="G25" s="41"/>
      <c r="H25" s="25"/>
      <c r="I25" s="25"/>
    </row>
    <row r="26" ht="35.1" customHeight="1" spans="1:9">
      <c r="A26" s="18" t="s">
        <v>58</v>
      </c>
      <c r="B26" s="25" t="s">
        <v>59</v>
      </c>
      <c r="C26" s="25"/>
      <c r="D26" s="25"/>
      <c r="E26" s="25"/>
      <c r="F26" s="25"/>
      <c r="G26" s="25"/>
      <c r="H26" s="25"/>
      <c r="I26" s="25"/>
    </row>
    <row r="27" ht="35.1" customHeight="1" spans="1:9">
      <c r="A27" s="18" t="s">
        <v>60</v>
      </c>
      <c r="B27" s="25" t="s">
        <v>61</v>
      </c>
      <c r="C27" s="25"/>
      <c r="E27" s="25"/>
      <c r="F27" s="42">
        <f>0.124*F16*(C4-F21)/(1+F18*F17)</f>
        <v>10.0663350369069</v>
      </c>
      <c r="G27" s="25"/>
      <c r="H27" s="25"/>
      <c r="I27" s="25"/>
    </row>
    <row r="28" ht="35.1" customHeight="1" spans="1:9">
      <c r="A28" s="18" t="s">
        <v>62</v>
      </c>
      <c r="B28" s="43" t="s">
        <v>63</v>
      </c>
      <c r="C28" s="25"/>
      <c r="E28" s="25"/>
      <c r="F28" s="44">
        <f>0.035*1.08^(I6-20)</f>
        <v>0.035</v>
      </c>
      <c r="G28" s="44"/>
      <c r="H28" s="44"/>
      <c r="I28" s="25"/>
    </row>
    <row r="29" ht="35.1" customHeight="1" spans="1:9">
      <c r="A29" s="18" t="s">
        <v>64</v>
      </c>
      <c r="B29" s="43" t="s">
        <v>65</v>
      </c>
      <c r="C29" s="25"/>
      <c r="E29" s="25"/>
      <c r="F29" s="35">
        <f>B6*(F4-F5-F27)/(F28*F15)</f>
        <v>27.6048329183645</v>
      </c>
      <c r="G29" s="45"/>
      <c r="H29" s="37"/>
      <c r="I29" s="73"/>
    </row>
    <row r="30" ht="35.1" customHeight="1" spans="1:9">
      <c r="A30" s="18" t="s">
        <v>66</v>
      </c>
      <c r="B30" s="43" t="s">
        <v>67</v>
      </c>
      <c r="C30" s="25"/>
      <c r="F30" s="46">
        <f>24*F29/B6</f>
        <v>5.5209665836729</v>
      </c>
      <c r="G30" s="47"/>
      <c r="H30" s="37"/>
      <c r="I30" s="74"/>
    </row>
    <row r="31" ht="35.1" customHeight="1" spans="1:9">
      <c r="A31" s="18" t="s">
        <v>68</v>
      </c>
      <c r="B31" s="43" t="s">
        <v>69</v>
      </c>
      <c r="C31" s="25"/>
      <c r="F31" s="35">
        <f>F22+F29</f>
        <v>83.8064553328573</v>
      </c>
      <c r="G31" s="48"/>
      <c r="H31" s="37"/>
      <c r="I31" s="73"/>
    </row>
    <row r="32" ht="35.1" customHeight="1" spans="1:9">
      <c r="A32" s="18" t="s">
        <v>70</v>
      </c>
      <c r="B32" s="43" t="s">
        <v>71</v>
      </c>
      <c r="C32" s="25"/>
      <c r="F32" s="49">
        <f>F23+F30</f>
        <v>16.7612910665715</v>
      </c>
      <c r="G32" s="50"/>
      <c r="H32" s="37"/>
      <c r="I32" s="74"/>
    </row>
    <row r="33" ht="35.1" customHeight="1" spans="1:9">
      <c r="A33" s="4" t="s">
        <v>72</v>
      </c>
      <c r="B33" s="4"/>
      <c r="C33" s="4"/>
      <c r="D33" s="4"/>
      <c r="E33" s="4"/>
      <c r="F33" s="4"/>
      <c r="G33" s="4"/>
      <c r="H33" s="4"/>
      <c r="I33" s="4"/>
    </row>
    <row r="34" ht="35.1" customHeight="1" spans="1:9">
      <c r="A34" s="18" t="s">
        <v>17</v>
      </c>
      <c r="B34" s="25" t="s">
        <v>73</v>
      </c>
      <c r="C34" s="25"/>
      <c r="E34" s="51">
        <f>B6*(C4-F21)/(F31*F15)</f>
        <v>0.163182275954084</v>
      </c>
      <c r="F34" s="51"/>
      <c r="G34" s="51"/>
      <c r="H34" s="52">
        <v>0.05</v>
      </c>
      <c r="I34" s="75">
        <v>0.18</v>
      </c>
    </row>
    <row r="35" ht="35.1" customHeight="1" spans="1:9">
      <c r="A35" s="18" t="s">
        <v>20</v>
      </c>
      <c r="B35" s="25" t="s">
        <v>74</v>
      </c>
      <c r="C35" s="25"/>
      <c r="E35" s="25"/>
      <c r="H35" s="53">
        <f>H4-7.14*(F4-E5-F27)+3.578*(F4-F5-F27)+0.1*(C4-F21)</f>
        <v>126.525029663326</v>
      </c>
      <c r="I35" s="53"/>
    </row>
    <row r="36" ht="35.1" customHeight="1" spans="1:9">
      <c r="A36" s="18"/>
      <c r="B36" s="25" t="s">
        <v>75</v>
      </c>
      <c r="C36" s="25"/>
      <c r="D36" s="25"/>
      <c r="E36" s="25"/>
      <c r="F36" s="25"/>
      <c r="G36" s="25"/>
      <c r="H36" s="25"/>
      <c r="I36" s="25"/>
    </row>
    <row r="37" ht="35.1" customHeight="1" spans="1:9">
      <c r="A37" s="17" t="s">
        <v>76</v>
      </c>
      <c r="B37" s="4"/>
      <c r="C37" s="4"/>
      <c r="D37" s="4"/>
      <c r="E37" s="4"/>
      <c r="F37" s="4"/>
      <c r="G37" s="4"/>
      <c r="H37" s="4"/>
      <c r="I37" s="4"/>
    </row>
    <row r="38" ht="35.1" customHeight="1" spans="1:9">
      <c r="A38" s="24" t="s">
        <v>77</v>
      </c>
      <c r="B38" s="43" t="s">
        <v>78</v>
      </c>
      <c r="C38" s="25"/>
      <c r="D38" s="26" t="s">
        <v>79</v>
      </c>
      <c r="E38" s="54">
        <v>80</v>
      </c>
      <c r="F38" s="54"/>
      <c r="G38" s="28" t="s">
        <v>80</v>
      </c>
      <c r="H38" s="20"/>
      <c r="I38" s="20"/>
    </row>
    <row r="39" ht="35.1" customHeight="1" spans="1:9">
      <c r="A39" s="24" t="s">
        <v>81</v>
      </c>
      <c r="B39" s="43" t="s">
        <v>82</v>
      </c>
      <c r="C39" s="25"/>
      <c r="D39" s="25"/>
      <c r="E39" s="55">
        <f>F31*F15/E38</f>
        <v>2723.70979831786</v>
      </c>
      <c r="F39" s="55"/>
      <c r="G39" s="56"/>
      <c r="H39" s="57"/>
      <c r="I39" s="57"/>
    </row>
    <row r="40" ht="35.1" customHeight="1" spans="1:9">
      <c r="A40" s="24" t="s">
        <v>83</v>
      </c>
      <c r="B40" s="43" t="s">
        <v>84</v>
      </c>
      <c r="C40" s="25"/>
      <c r="D40" s="26" t="s">
        <v>85</v>
      </c>
      <c r="E40" s="58">
        <v>5000</v>
      </c>
      <c r="F40" s="58"/>
      <c r="G40" s="28"/>
      <c r="H40" s="20"/>
      <c r="I40" s="20"/>
    </row>
    <row r="41" ht="35.1" customHeight="1" spans="1:9">
      <c r="A41" s="24" t="s">
        <v>86</v>
      </c>
      <c r="B41" s="43" t="s">
        <v>87</v>
      </c>
      <c r="C41" s="25"/>
      <c r="D41" s="26" t="s">
        <v>88</v>
      </c>
      <c r="E41" s="58">
        <v>3500</v>
      </c>
      <c r="F41" s="58"/>
      <c r="G41" s="28"/>
      <c r="H41" s="20"/>
      <c r="I41" s="20"/>
    </row>
    <row r="42" ht="35.1" customHeight="1" spans="1:9">
      <c r="A42" s="24" t="s">
        <v>89</v>
      </c>
      <c r="B42" s="43" t="s">
        <v>90</v>
      </c>
      <c r="C42" s="25"/>
      <c r="D42" s="25"/>
      <c r="E42" s="59">
        <f>F31*1000/E40</f>
        <v>16.7612910665715</v>
      </c>
      <c r="F42" s="59"/>
      <c r="G42" s="28"/>
      <c r="H42" s="20"/>
      <c r="I42" s="20"/>
    </row>
    <row r="43" ht="35.1" customHeight="1" spans="1:9">
      <c r="A43" s="18" t="s">
        <v>56</v>
      </c>
      <c r="B43" s="43" t="s">
        <v>91</v>
      </c>
      <c r="C43" s="25"/>
      <c r="D43" s="25"/>
      <c r="E43" s="60">
        <f>(E42*E41*1000/E39)^(1/2)</f>
        <v>146.759877141069</v>
      </c>
      <c r="F43" s="60"/>
      <c r="G43" s="28"/>
      <c r="H43" s="20"/>
      <c r="I43" s="20"/>
    </row>
    <row r="44" ht="35.1" customHeight="1" spans="1:9">
      <c r="A44" s="17" t="s">
        <v>92</v>
      </c>
      <c r="B44" s="4"/>
      <c r="C44" s="4"/>
      <c r="D44" s="4"/>
      <c r="E44" s="4"/>
      <c r="F44" s="4"/>
      <c r="G44" s="4"/>
      <c r="H44" s="4"/>
      <c r="I44" s="4"/>
    </row>
    <row r="45" ht="35.1" customHeight="1" spans="1:8">
      <c r="A45" s="18" t="s">
        <v>17</v>
      </c>
      <c r="B45" s="20" t="s">
        <v>93</v>
      </c>
      <c r="C45" s="20"/>
      <c r="G45" s="61">
        <f>0.52*B6*(C4-F21)/1000+0.12*F31*F15/1000</f>
        <v>44.6371984832541</v>
      </c>
      <c r="H45" s="61"/>
    </row>
    <row r="46" ht="35.1" customHeight="1" spans="1:8">
      <c r="A46" s="18" t="s">
        <v>20</v>
      </c>
      <c r="B46" s="20" t="s">
        <v>94</v>
      </c>
      <c r="C46" s="20"/>
      <c r="G46" s="61">
        <f>1.42*F16*B6*(C4-F21)/1000/(1+F18*F17)</f>
        <v>13.8330926636205</v>
      </c>
      <c r="H46" s="61"/>
    </row>
    <row r="47" ht="35.1" customHeight="1" spans="1:8">
      <c r="A47" s="18" t="s">
        <v>23</v>
      </c>
      <c r="B47" s="20" t="s">
        <v>95</v>
      </c>
      <c r="C47" s="20"/>
      <c r="G47" s="61">
        <f>4.57*(F4-E5)*B6/1000</f>
        <v>23.0328</v>
      </c>
      <c r="H47" s="61"/>
    </row>
    <row r="48" ht="35.1" customHeight="1" spans="1:8">
      <c r="A48" s="18" t="s">
        <v>52</v>
      </c>
      <c r="B48" s="20" t="s">
        <v>96</v>
      </c>
      <c r="C48" s="20"/>
      <c r="G48" s="61">
        <f>4.6*0.124*F16*B6*(C4-F21)/1000/(1+F18*F17)</f>
        <v>5.55661694037262</v>
      </c>
      <c r="H48" s="61"/>
    </row>
    <row r="49" ht="35.1" customHeight="1" spans="1:8">
      <c r="A49" s="18" t="s">
        <v>54</v>
      </c>
      <c r="B49" s="20" t="s">
        <v>97</v>
      </c>
      <c r="C49" s="20"/>
      <c r="G49" s="61">
        <f>2.86*(F4-F5-F27)*B6/1000</f>
        <v>7.18443381533354</v>
      </c>
      <c r="H49" s="61"/>
    </row>
    <row r="50" ht="35.1" customHeight="1" spans="1:7">
      <c r="A50" s="18" t="s">
        <v>56</v>
      </c>
      <c r="B50" s="20" t="s">
        <v>98</v>
      </c>
      <c r="C50" s="20"/>
      <c r="F50" s="61">
        <f>G45-G46+G47-G48-G49</f>
        <v>41.0958550639274</v>
      </c>
      <c r="G50" s="61"/>
    </row>
    <row r="51" ht="35.1" customHeight="1" spans="1:7">
      <c r="A51" s="18" t="s">
        <v>58</v>
      </c>
      <c r="B51" s="20" t="s">
        <v>99</v>
      </c>
      <c r="C51" s="20"/>
      <c r="F51" s="61">
        <f>F50*1.4</f>
        <v>57.5341970894984</v>
      </c>
      <c r="G51" s="61"/>
    </row>
    <row r="52" ht="35.1" customHeight="1" spans="1:5">
      <c r="A52" s="18" t="s">
        <v>60</v>
      </c>
      <c r="B52" s="20" t="s">
        <v>100</v>
      </c>
      <c r="C52" s="20"/>
      <c r="D52" s="26" t="s">
        <v>101</v>
      </c>
      <c r="E52" s="23">
        <v>0.85</v>
      </c>
    </row>
    <row r="53" ht="35.1" customHeight="1" spans="1:5">
      <c r="A53" s="18" t="s">
        <v>62</v>
      </c>
      <c r="B53" s="20" t="s">
        <v>102</v>
      </c>
      <c r="C53" s="20"/>
      <c r="D53" s="26" t="s">
        <v>103</v>
      </c>
      <c r="E53" s="23">
        <v>0.95</v>
      </c>
    </row>
    <row r="54" ht="35.1" customHeight="1" spans="1:6">
      <c r="A54" s="18" t="s">
        <v>104</v>
      </c>
      <c r="B54" s="20" t="s">
        <v>105</v>
      </c>
      <c r="C54" s="20"/>
      <c r="F54" s="23">
        <f>1-100*E6/9/101300</f>
        <v>0.999177360974005</v>
      </c>
    </row>
    <row r="55" ht="35.1" customHeight="1" spans="1:9">
      <c r="A55" s="18" t="s">
        <v>106</v>
      </c>
      <c r="B55" s="20" t="s">
        <v>107</v>
      </c>
      <c r="C55" s="20"/>
      <c r="H55" s="62">
        <f>F51*9.17/(E52*(E53*F54*8.38-2)*(1.024^(I6-20)))</f>
        <v>104.240081698954</v>
      </c>
      <c r="I55" s="62"/>
    </row>
    <row r="56" ht="35.1" customHeight="1" spans="1:8">
      <c r="A56" s="18" t="s">
        <v>108</v>
      </c>
      <c r="B56" s="20" t="s">
        <v>109</v>
      </c>
      <c r="C56" s="20"/>
      <c r="D56" s="20"/>
      <c r="G56" s="63">
        <f>H55/(B6*(C4-F21)/1000)</f>
        <v>2.93164201281747</v>
      </c>
      <c r="H56" s="63"/>
    </row>
    <row r="57" ht="35.1" customHeight="1" spans="1:9">
      <c r="A57" s="18" t="s">
        <v>110</v>
      </c>
      <c r="B57" s="28" t="s">
        <v>111</v>
      </c>
      <c r="C57" s="20"/>
      <c r="D57" s="26" t="s">
        <v>112</v>
      </c>
      <c r="E57" s="64">
        <v>1.5</v>
      </c>
      <c r="F57" s="64"/>
      <c r="G57" s="25" t="s">
        <v>113</v>
      </c>
      <c r="H57" s="25"/>
      <c r="I57" s="25"/>
    </row>
    <row r="58" ht="35.1" customHeight="1" spans="1:5">
      <c r="A58" s="18" t="s">
        <v>114</v>
      </c>
      <c r="B58" s="20" t="s">
        <v>115</v>
      </c>
      <c r="C58" s="20"/>
      <c r="E58" s="65">
        <f>H55/E57/24</f>
        <v>2.89555782497094</v>
      </c>
    </row>
    <row r="59" ht="35.1" customHeight="1" spans="1:9">
      <c r="A59" s="66"/>
      <c r="B59" s="66"/>
      <c r="C59" s="66"/>
      <c r="D59" s="66"/>
      <c r="E59" s="66"/>
      <c r="F59" s="66"/>
      <c r="G59" s="66"/>
      <c r="H59" s="66"/>
      <c r="I59" s="66"/>
    </row>
    <row r="60" ht="35.1" customHeight="1" spans="6:9">
      <c r="F60" s="67" t="s">
        <v>116</v>
      </c>
      <c r="G60" s="68"/>
      <c r="H60" s="68"/>
      <c r="I60" s="68"/>
    </row>
    <row r="61" ht="35.1" customHeight="1" spans="6:9">
      <c r="F61" s="68"/>
      <c r="G61" s="68"/>
      <c r="H61" s="68"/>
      <c r="I61" s="68"/>
    </row>
    <row r="62" ht="35.1" customHeight="1" spans="1:9">
      <c r="A62" s="69"/>
      <c r="B62" s="69"/>
      <c r="C62" s="69"/>
      <c r="D62" s="69"/>
      <c r="E62" s="69"/>
      <c r="F62" s="69"/>
      <c r="G62" s="69"/>
      <c r="H62" s="69"/>
      <c r="I62" s="69"/>
    </row>
    <row r="63" ht="35.1" hidden="1" customHeight="1"/>
    <row r="64" ht="35.1" hidden="1" customHeight="1"/>
  </sheetData>
  <sheetProtection password="9614" sheet="1" objects="1"/>
  <protectedRanges>
    <protectedRange sqref="A2:I58" name="区域2" securityDescriptor=""/>
  </protectedRanges>
  <mergeCells count="92">
    <mergeCell ref="A1:I1"/>
    <mergeCell ref="A2:I2"/>
    <mergeCell ref="B6:C6"/>
    <mergeCell ref="E6:F6"/>
    <mergeCell ref="A8:I8"/>
    <mergeCell ref="E9:I9"/>
    <mergeCell ref="E10:I10"/>
    <mergeCell ref="E11:I11"/>
    <mergeCell ref="A12:I12"/>
    <mergeCell ref="B13:C13"/>
    <mergeCell ref="F13:G13"/>
    <mergeCell ref="H13:I13"/>
    <mergeCell ref="B14:D14"/>
    <mergeCell ref="H14:I14"/>
    <mergeCell ref="B15:D15"/>
    <mergeCell ref="F15:G15"/>
    <mergeCell ref="B16:C16"/>
    <mergeCell ref="H16:I16"/>
    <mergeCell ref="B17:C17"/>
    <mergeCell ref="H17:I17"/>
    <mergeCell ref="B18:C18"/>
    <mergeCell ref="A19:I19"/>
    <mergeCell ref="B20:C20"/>
    <mergeCell ref="B21:C21"/>
    <mergeCell ref="B22:C22"/>
    <mergeCell ref="B23:C23"/>
    <mergeCell ref="B24:C24"/>
    <mergeCell ref="H24:I24"/>
    <mergeCell ref="B25:D25"/>
    <mergeCell ref="F25:G25"/>
    <mergeCell ref="B26:I26"/>
    <mergeCell ref="B27:C27"/>
    <mergeCell ref="B28:C28"/>
    <mergeCell ref="F28:H28"/>
    <mergeCell ref="B29:C29"/>
    <mergeCell ref="B30:C30"/>
    <mergeCell ref="B31:C31"/>
    <mergeCell ref="B32:C32"/>
    <mergeCell ref="A33:I33"/>
    <mergeCell ref="B34:C34"/>
    <mergeCell ref="E34:G34"/>
    <mergeCell ref="B35:C35"/>
    <mergeCell ref="H35:I35"/>
    <mergeCell ref="B36:I36"/>
    <mergeCell ref="A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A44:I44"/>
    <mergeCell ref="B45:C45"/>
    <mergeCell ref="G45:H45"/>
    <mergeCell ref="B46:C46"/>
    <mergeCell ref="G46:H46"/>
    <mergeCell ref="B47:C47"/>
    <mergeCell ref="G47:H47"/>
    <mergeCell ref="B48:C48"/>
    <mergeCell ref="G48:H48"/>
    <mergeCell ref="B49:C49"/>
    <mergeCell ref="G49:H49"/>
    <mergeCell ref="B50:C50"/>
    <mergeCell ref="F50:G50"/>
    <mergeCell ref="B51:C51"/>
    <mergeCell ref="F51:G51"/>
    <mergeCell ref="B52:C52"/>
    <mergeCell ref="B53:C53"/>
    <mergeCell ref="B54:C54"/>
    <mergeCell ref="B55:C55"/>
    <mergeCell ref="H55:I55"/>
    <mergeCell ref="B56:D56"/>
    <mergeCell ref="G56:H56"/>
    <mergeCell ref="B57:C57"/>
    <mergeCell ref="E57:F57"/>
    <mergeCell ref="G57:I57"/>
    <mergeCell ref="B58:C58"/>
    <mergeCell ref="A59:I59"/>
    <mergeCell ref="A62:I62"/>
    <mergeCell ref="F60:I61"/>
  </mergeCells>
  <conditionalFormatting sqref="D9">
    <cfRule type="cellIs" dxfId="0" priority="3" stopIfTrue="1" operator="lessThan">
      <formula>0.35</formula>
    </cfRule>
  </conditionalFormatting>
  <conditionalFormatting sqref="D10">
    <cfRule type="cellIs" dxfId="0" priority="4" stopIfTrue="1" operator="lessThan">
      <formula>4</formula>
    </cfRule>
  </conditionalFormatting>
  <conditionalFormatting sqref="D11">
    <cfRule type="cellIs" dxfId="0" priority="8" stopIfTrue="1" operator="greaterThan">
      <formula>0.06</formula>
    </cfRule>
  </conditionalFormatting>
  <conditionalFormatting sqref="F30">
    <cfRule type="cellIs" dxfId="1" priority="5" stopIfTrue="1" operator="lessThan">
      <formula>0</formula>
    </cfRule>
  </conditionalFormatting>
  <conditionalFormatting sqref="E34:G34">
    <cfRule type="cellIs" dxfId="1" priority="9" stopIfTrue="1" operator="notBetween">
      <formula>$H$34</formula>
      <formula>$I$34</formula>
    </cfRule>
  </conditionalFormatting>
  <conditionalFormatting sqref="H35">
    <cfRule type="cellIs" dxfId="1" priority="7" stopIfTrue="1" operator="lessThan">
      <formula>100</formula>
    </cfRule>
  </conditionalFormatting>
  <hyperlinks>
    <hyperlink ref="A1:I1" r:id="rId67" display="曝气池设计运行计算"/>
    <hyperlink ref="F60:I61" r:id="rId67" display="单位：江苏科聚亚环境科技有限公司&#10;地址：宜兴国际环保城65幢1310号&#10;网址：www.kotrea.com"/>
  </hyperlink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  <drawing r:id="rId1"/>
  <legacyDrawing r:id="rId2"/>
  <oleObjects>
    <mc:AlternateContent xmlns:mc="http://schemas.openxmlformats.org/markup-compatibility/2006">
      <mc:Choice Requires="x14">
        <oleObject shapeId="1026" progId="Equation.KSEE3" r:id="rId3">
          <objectPr defaultSize="0" r:id="rId4">
            <anchor moveWithCells="1">
              <from>
                <xdr:col>2</xdr:col>
                <xdr:colOff>26670</xdr:colOff>
                <xdr:row>8</xdr:row>
                <xdr:rowOff>33655</xdr:rowOff>
              </from>
              <to>
                <xdr:col>3</xdr:col>
                <xdr:colOff>0</xdr:colOff>
                <xdr:row>8</xdr:row>
                <xdr:rowOff>422910</xdr:rowOff>
              </to>
            </anchor>
          </objectPr>
        </oleObject>
      </mc:Choice>
      <mc:Fallback>
        <oleObject shapeId="1026" progId="Equation.KSEE3" r:id="rId3"/>
      </mc:Fallback>
    </mc:AlternateContent>
    <mc:AlternateContent xmlns:mc="http://schemas.openxmlformats.org/markup-compatibility/2006">
      <mc:Choice Requires="x14">
        <oleObject shapeId="1027" progId="Equation.KSEE3" r:id="rId5">
          <objectPr defaultSize="0" r:id="rId6">
            <anchor moveWithCells="1">
              <from>
                <xdr:col>2</xdr:col>
                <xdr:colOff>47625</xdr:colOff>
                <xdr:row>9</xdr:row>
                <xdr:rowOff>26670</xdr:rowOff>
              </from>
              <to>
                <xdr:col>3</xdr:col>
                <xdr:colOff>1905</xdr:colOff>
                <xdr:row>9</xdr:row>
                <xdr:rowOff>415925</xdr:rowOff>
              </to>
            </anchor>
          </objectPr>
        </oleObject>
      </mc:Choice>
      <mc:Fallback>
        <oleObject shapeId="1027" progId="Equation.KSEE3" r:id="rId5"/>
      </mc:Fallback>
    </mc:AlternateContent>
    <mc:AlternateContent xmlns:mc="http://schemas.openxmlformats.org/markup-compatibility/2006">
      <mc:Choice Requires="x14">
        <oleObject shapeId="1028" progId="Equation.KSEE3" r:id="rId7">
          <objectPr defaultSize="0" r:id="rId8">
            <anchor moveWithCells="1">
              <from>
                <xdr:col>2</xdr:col>
                <xdr:colOff>47625</xdr:colOff>
                <xdr:row>10</xdr:row>
                <xdr:rowOff>40640</xdr:rowOff>
              </from>
              <to>
                <xdr:col>3</xdr:col>
                <xdr:colOff>6350</xdr:colOff>
                <xdr:row>11</xdr:row>
                <xdr:rowOff>26670</xdr:rowOff>
              </to>
            </anchor>
          </objectPr>
        </oleObject>
      </mc:Choice>
      <mc:Fallback>
        <oleObject shapeId="1028" progId="Equation.KSEE3" r:id="rId7"/>
      </mc:Fallback>
    </mc:AlternateContent>
    <mc:AlternateContent xmlns:mc="http://schemas.openxmlformats.org/markup-compatibility/2006">
      <mc:Choice Requires="x14">
        <oleObject shapeId="1032" progId="Equation.KSEE3" r:id="rId9">
          <objectPr defaultSize="0" r:id="rId10">
            <anchor moveWithCells="1">
              <from>
                <xdr:col>3</xdr:col>
                <xdr:colOff>306705</xdr:colOff>
                <xdr:row>19</xdr:row>
                <xdr:rowOff>129540</xdr:rowOff>
              </from>
              <to>
                <xdr:col>6</xdr:col>
                <xdr:colOff>1905</xdr:colOff>
                <xdr:row>19</xdr:row>
                <xdr:rowOff>368300</xdr:rowOff>
              </to>
            </anchor>
          </objectPr>
        </oleObject>
      </mc:Choice>
      <mc:Fallback>
        <oleObject shapeId="1032" progId="Equation.KSEE3" r:id="rId9"/>
      </mc:Fallback>
    </mc:AlternateContent>
    <mc:AlternateContent xmlns:mc="http://schemas.openxmlformats.org/markup-compatibility/2006">
      <mc:Choice Requires="x14">
        <oleObject shapeId="1033" progId="Equation.KSEE3" r:id="rId11">
          <objectPr defaultSize="0" r:id="rId12">
            <anchor moveWithCells="1">
              <from>
                <xdr:col>3</xdr:col>
                <xdr:colOff>654685</xdr:colOff>
                <xdr:row>20</xdr:row>
                <xdr:rowOff>115570</xdr:rowOff>
              </from>
              <to>
                <xdr:col>5</xdr:col>
                <xdr:colOff>0</xdr:colOff>
                <xdr:row>20</xdr:row>
                <xdr:rowOff>340995</xdr:rowOff>
              </to>
            </anchor>
          </objectPr>
        </oleObject>
      </mc:Choice>
      <mc:Fallback>
        <oleObject shapeId="1033" progId="Equation.KSEE3" r:id="rId11"/>
      </mc:Fallback>
    </mc:AlternateContent>
    <mc:AlternateContent xmlns:mc="http://schemas.openxmlformats.org/markup-compatibility/2006">
      <mc:Choice Requires="x14">
        <oleObject shapeId="1034" progId="Equation.KSEE3" r:id="rId13">
          <objectPr defaultSize="0" r:id="rId14">
            <anchor moveWithCells="1">
              <from>
                <xdr:col>2</xdr:col>
                <xdr:colOff>607060</xdr:colOff>
                <xdr:row>21</xdr:row>
                <xdr:rowOff>13335</xdr:rowOff>
              </from>
              <to>
                <xdr:col>5</xdr:col>
                <xdr:colOff>0</xdr:colOff>
                <xdr:row>21</xdr:row>
                <xdr:rowOff>444500</xdr:rowOff>
              </to>
            </anchor>
          </objectPr>
        </oleObject>
      </mc:Choice>
      <mc:Fallback>
        <oleObject shapeId="1034" progId="Equation.KSEE3" r:id="rId13"/>
      </mc:Fallback>
    </mc:AlternateContent>
    <mc:AlternateContent xmlns:mc="http://schemas.openxmlformats.org/markup-compatibility/2006">
      <mc:Choice Requires="x14">
        <oleObject shapeId="1036" progId="Equation.KSEE3" r:id="rId15">
          <objectPr defaultSize="0" r:id="rId16">
            <anchor moveWithCells="1">
              <from>
                <xdr:col>3</xdr:col>
                <xdr:colOff>658495</xdr:colOff>
                <xdr:row>14</xdr:row>
                <xdr:rowOff>135890</xdr:rowOff>
              </from>
              <to>
                <xdr:col>5</xdr:col>
                <xdr:colOff>0</xdr:colOff>
                <xdr:row>14</xdr:row>
                <xdr:rowOff>361315</xdr:rowOff>
              </to>
            </anchor>
          </objectPr>
        </oleObject>
      </mc:Choice>
      <mc:Fallback>
        <oleObject shapeId="1036" progId="Equation.KSEE3" r:id="rId15"/>
      </mc:Fallback>
    </mc:AlternateContent>
    <mc:AlternateContent xmlns:mc="http://schemas.openxmlformats.org/markup-compatibility/2006">
      <mc:Choice Requires="x14">
        <oleObject shapeId="1037" progId="Equation.KSEE3" r:id="rId17">
          <objectPr defaultSize="0" r:id="rId18">
            <anchor moveWithCells="1">
              <from>
                <xdr:col>3</xdr:col>
                <xdr:colOff>658495</xdr:colOff>
                <xdr:row>22</xdr:row>
                <xdr:rowOff>13335</xdr:rowOff>
              </from>
              <to>
                <xdr:col>5</xdr:col>
                <xdr:colOff>0</xdr:colOff>
                <xdr:row>22</xdr:row>
                <xdr:rowOff>436245</xdr:rowOff>
              </to>
            </anchor>
          </objectPr>
        </oleObject>
      </mc:Choice>
      <mc:Fallback>
        <oleObject shapeId="1037" progId="Equation.KSEE3" r:id="rId17"/>
      </mc:Fallback>
    </mc:AlternateContent>
    <mc:AlternateContent xmlns:mc="http://schemas.openxmlformats.org/markup-compatibility/2006">
      <mc:Choice Requires="x14">
        <oleObject shapeId="1038" progId="Equation.KSEE3" r:id="rId19">
          <objectPr defaultSize="0" r:id="rId20">
            <anchor moveWithCells="1">
              <from>
                <xdr:col>2</xdr:col>
                <xdr:colOff>545465</xdr:colOff>
                <xdr:row>23</xdr:row>
                <xdr:rowOff>26670</xdr:rowOff>
              </from>
              <to>
                <xdr:col>7</xdr:col>
                <xdr:colOff>0</xdr:colOff>
                <xdr:row>24</xdr:row>
                <xdr:rowOff>13335</xdr:rowOff>
              </to>
            </anchor>
          </objectPr>
        </oleObject>
      </mc:Choice>
      <mc:Fallback>
        <oleObject shapeId="1038" progId="Equation.KSEE3" r:id="rId19"/>
      </mc:Fallback>
    </mc:AlternateContent>
    <mc:AlternateContent xmlns:mc="http://schemas.openxmlformats.org/markup-compatibility/2006">
      <mc:Choice Requires="x14">
        <oleObject shapeId="1039" progId="Equation.KSEE3" r:id="rId21">
          <objectPr defaultSize="0" r:id="rId22">
            <anchor moveWithCells="1">
              <from>
                <xdr:col>3</xdr:col>
                <xdr:colOff>436245</xdr:colOff>
                <xdr:row>24</xdr:row>
                <xdr:rowOff>13335</xdr:rowOff>
              </from>
              <to>
                <xdr:col>5</xdr:col>
                <xdr:colOff>0</xdr:colOff>
                <xdr:row>25</xdr:row>
                <xdr:rowOff>0</xdr:rowOff>
              </to>
            </anchor>
          </objectPr>
        </oleObject>
      </mc:Choice>
      <mc:Fallback>
        <oleObject shapeId="1039" progId="Equation.KSEE3" r:id="rId21"/>
      </mc:Fallback>
    </mc:AlternateContent>
    <mc:AlternateContent xmlns:mc="http://schemas.openxmlformats.org/markup-compatibility/2006">
      <mc:Choice Requires="x14">
        <oleObject shapeId="1040" progId="Equation.KSEE3" r:id="rId23">
          <objectPr defaultSize="0" r:id="rId24">
            <anchor moveWithCells="1">
              <from>
                <xdr:col>2</xdr:col>
                <xdr:colOff>544830</xdr:colOff>
                <xdr:row>26</xdr:row>
                <xdr:rowOff>14605</xdr:rowOff>
              </from>
              <to>
                <xdr:col>4</xdr:col>
                <xdr:colOff>657225</xdr:colOff>
                <xdr:row>27</xdr:row>
                <xdr:rowOff>0</xdr:rowOff>
              </to>
            </anchor>
          </objectPr>
        </oleObject>
      </mc:Choice>
      <mc:Fallback>
        <oleObject shapeId="1040" progId="Equation.KSEE3" r:id="rId23"/>
      </mc:Fallback>
    </mc:AlternateContent>
    <mc:AlternateContent xmlns:mc="http://schemas.openxmlformats.org/markup-compatibility/2006">
      <mc:Choice Requires="x14">
        <oleObject shapeId="1041" progId="Equation.KSEE3" r:id="rId25">
          <objectPr defaultSize="0" r:id="rId26">
            <anchor moveWithCells="1">
              <from>
                <xdr:col>2</xdr:col>
                <xdr:colOff>572770</xdr:colOff>
                <xdr:row>27</xdr:row>
                <xdr:rowOff>114300</xdr:rowOff>
              </from>
              <to>
                <xdr:col>4</xdr:col>
                <xdr:colOff>650875</xdr:colOff>
                <xdr:row>27</xdr:row>
                <xdr:rowOff>366395</xdr:rowOff>
              </to>
            </anchor>
          </objectPr>
        </oleObject>
      </mc:Choice>
      <mc:Fallback>
        <oleObject shapeId="1041" progId="Equation.KSEE3" r:id="rId25"/>
      </mc:Fallback>
    </mc:AlternateContent>
    <mc:AlternateContent xmlns:mc="http://schemas.openxmlformats.org/markup-compatibility/2006">
      <mc:Choice Requires="x14">
        <oleObject shapeId="1042" progId="Equation.KSEE3" r:id="rId27">
          <objectPr defaultSize="0" r:id="rId28">
            <anchor moveWithCells="1">
              <from>
                <xdr:col>2</xdr:col>
                <xdr:colOff>490220</xdr:colOff>
                <xdr:row>28</xdr:row>
                <xdr:rowOff>15240</xdr:rowOff>
              </from>
              <to>
                <xdr:col>4</xdr:col>
                <xdr:colOff>657225</xdr:colOff>
                <xdr:row>29</xdr:row>
                <xdr:rowOff>1270</xdr:rowOff>
              </to>
            </anchor>
          </objectPr>
        </oleObject>
      </mc:Choice>
      <mc:Fallback>
        <oleObject shapeId="1042" progId="Equation.KSEE3" r:id="rId27"/>
      </mc:Fallback>
    </mc:AlternateContent>
    <mc:AlternateContent xmlns:mc="http://schemas.openxmlformats.org/markup-compatibility/2006">
      <mc:Choice Requires="x14">
        <oleObject shapeId="1043" progId="Equation.KSEE3" r:id="rId29">
          <objectPr defaultSize="0" r:id="rId30">
            <anchor moveWithCells="1">
              <from>
                <xdr:col>4</xdr:col>
                <xdr:colOff>94615</xdr:colOff>
                <xdr:row>29</xdr:row>
                <xdr:rowOff>34925</xdr:rowOff>
              </from>
              <to>
                <xdr:col>4</xdr:col>
                <xdr:colOff>650240</xdr:colOff>
                <xdr:row>30</xdr:row>
                <xdr:rowOff>7620</xdr:rowOff>
              </to>
            </anchor>
          </objectPr>
        </oleObject>
      </mc:Choice>
      <mc:Fallback>
        <oleObject shapeId="1043" progId="Equation.KSEE3" r:id="rId29"/>
      </mc:Fallback>
    </mc:AlternateContent>
    <mc:AlternateContent xmlns:mc="http://schemas.openxmlformats.org/markup-compatibility/2006">
      <mc:Choice Requires="x14">
        <oleObject shapeId="1044" progId="Equation.KSEE3" r:id="rId31">
          <objectPr defaultSize="0" r:id="rId32">
            <anchor moveWithCells="1">
              <from>
                <xdr:col>3</xdr:col>
                <xdr:colOff>592455</xdr:colOff>
                <xdr:row>30</xdr:row>
                <xdr:rowOff>113665</xdr:rowOff>
              </from>
              <to>
                <xdr:col>4</xdr:col>
                <xdr:colOff>657225</xdr:colOff>
                <xdr:row>30</xdr:row>
                <xdr:rowOff>325120</xdr:rowOff>
              </to>
            </anchor>
          </objectPr>
        </oleObject>
      </mc:Choice>
      <mc:Fallback>
        <oleObject shapeId="1044" progId="Equation.KSEE3" r:id="rId31"/>
      </mc:Fallback>
    </mc:AlternateContent>
    <mc:AlternateContent xmlns:mc="http://schemas.openxmlformats.org/markup-compatibility/2006">
      <mc:Choice Requires="x14">
        <oleObject shapeId="1045" progId="Equation.KSEE3" r:id="rId33">
          <objectPr defaultSize="0" r:id="rId34">
            <anchor moveWithCells="1">
              <from>
                <xdr:col>3</xdr:col>
                <xdr:colOff>627380</xdr:colOff>
                <xdr:row>31</xdr:row>
                <xdr:rowOff>114300</xdr:rowOff>
              </from>
              <to>
                <xdr:col>4</xdr:col>
                <xdr:colOff>650875</xdr:colOff>
                <xdr:row>31</xdr:row>
                <xdr:rowOff>332105</xdr:rowOff>
              </to>
            </anchor>
          </objectPr>
        </oleObject>
      </mc:Choice>
      <mc:Fallback>
        <oleObject shapeId="1045" progId="Equation.KSEE3" r:id="rId33"/>
      </mc:Fallback>
    </mc:AlternateContent>
    <mc:AlternateContent xmlns:mc="http://schemas.openxmlformats.org/markup-compatibility/2006">
      <mc:Choice Requires="x14">
        <oleObject shapeId="1046" progId="Equation.KSEE3" r:id="rId35">
          <objectPr defaultSize="0" r:id="rId36">
            <anchor moveWithCells="1">
              <from>
                <xdr:col>2</xdr:col>
                <xdr:colOff>305435</xdr:colOff>
                <xdr:row>33</xdr:row>
                <xdr:rowOff>15240</xdr:rowOff>
              </from>
              <to>
                <xdr:col>3</xdr:col>
                <xdr:colOff>656590</xdr:colOff>
                <xdr:row>34</xdr:row>
                <xdr:rowOff>1270</xdr:rowOff>
              </to>
            </anchor>
          </objectPr>
        </oleObject>
      </mc:Choice>
      <mc:Fallback>
        <oleObject shapeId="1046" progId="Equation.KSEE3" r:id="rId35"/>
      </mc:Fallback>
    </mc:AlternateContent>
    <mc:AlternateContent xmlns:mc="http://schemas.openxmlformats.org/markup-compatibility/2006">
      <mc:Choice Requires="x14">
        <oleObject shapeId="1047" progId="Equation.KSEE3" r:id="rId37">
          <objectPr defaultSize="0" r:id="rId38">
            <anchor moveWithCells="1">
              <from>
                <xdr:col>2</xdr:col>
                <xdr:colOff>25400</xdr:colOff>
                <xdr:row>34</xdr:row>
                <xdr:rowOff>121285</xdr:rowOff>
              </from>
              <to>
                <xdr:col>8</xdr:col>
                <xdr:colOff>6985</xdr:colOff>
                <xdr:row>34</xdr:row>
                <xdr:rowOff>353060</xdr:rowOff>
              </to>
            </anchor>
          </objectPr>
        </oleObject>
      </mc:Choice>
      <mc:Fallback>
        <oleObject shapeId="1047" progId="Equation.KSEE3" r:id="rId37"/>
      </mc:Fallback>
    </mc:AlternateContent>
    <mc:AlternateContent xmlns:mc="http://schemas.openxmlformats.org/markup-compatibility/2006">
      <mc:Choice Requires="x14">
        <oleObject shapeId="1049" progId="Equation.KSEE3" r:id="rId39">
          <objectPr defaultSize="0" r:id="rId40">
            <anchor moveWithCells="1">
              <from>
                <xdr:col>3</xdr:col>
                <xdr:colOff>563245</xdr:colOff>
                <xdr:row>44</xdr:row>
                <xdr:rowOff>127635</xdr:rowOff>
              </from>
              <to>
                <xdr:col>5</xdr:col>
                <xdr:colOff>648335</xdr:colOff>
                <xdr:row>44</xdr:row>
                <xdr:rowOff>352425</xdr:rowOff>
              </to>
            </anchor>
          </objectPr>
        </oleObject>
      </mc:Choice>
      <mc:Fallback>
        <oleObject shapeId="1049" progId="Equation.KSEE3" r:id="rId39"/>
      </mc:Fallback>
    </mc:AlternateContent>
    <mc:AlternateContent xmlns:mc="http://schemas.openxmlformats.org/markup-compatibility/2006">
      <mc:Choice Requires="x14">
        <oleObject shapeId="1050" progId="Equation.KSEE3" r:id="rId41">
          <objectPr defaultSize="0" r:id="rId42">
            <anchor moveWithCells="1">
              <from>
                <xdr:col>3</xdr:col>
                <xdr:colOff>502920</xdr:colOff>
                <xdr:row>45</xdr:row>
                <xdr:rowOff>0</xdr:rowOff>
              </from>
              <to>
                <xdr:col>5</xdr:col>
                <xdr:colOff>655955</xdr:colOff>
                <xdr:row>45</xdr:row>
                <xdr:rowOff>431800</xdr:rowOff>
              </to>
            </anchor>
          </objectPr>
        </oleObject>
      </mc:Choice>
      <mc:Fallback>
        <oleObject shapeId="1050" progId="Equation.KSEE3" r:id="rId41"/>
      </mc:Fallback>
    </mc:AlternateContent>
    <mc:AlternateContent xmlns:mc="http://schemas.openxmlformats.org/markup-compatibility/2006">
      <mc:Choice Requires="x14">
        <oleObject shapeId="1052" progId="Equation.KSEE3" r:id="rId43">
          <objectPr defaultSize="0" r:id="rId44">
            <anchor moveWithCells="1">
              <from>
                <xdr:col>3</xdr:col>
                <xdr:colOff>279400</xdr:colOff>
                <xdr:row>46</xdr:row>
                <xdr:rowOff>0</xdr:rowOff>
              </from>
              <to>
                <xdr:col>6</xdr:col>
                <xdr:colOff>0</xdr:colOff>
                <xdr:row>46</xdr:row>
                <xdr:rowOff>402590</xdr:rowOff>
              </to>
            </anchor>
          </objectPr>
        </oleObject>
      </mc:Choice>
      <mc:Fallback>
        <oleObject shapeId="1052" progId="Equation.KSEE3" r:id="rId43"/>
      </mc:Fallback>
    </mc:AlternateContent>
    <mc:AlternateContent xmlns:mc="http://schemas.openxmlformats.org/markup-compatibility/2006">
      <mc:Choice Requires="x14">
        <oleObject shapeId="1055" progId="Equation.KSEE3" r:id="rId45">
          <objectPr defaultSize="0" r:id="rId46">
            <anchor moveWithCells="1">
              <from>
                <xdr:col>3</xdr:col>
                <xdr:colOff>115570</xdr:colOff>
                <xdr:row>47</xdr:row>
                <xdr:rowOff>0</xdr:rowOff>
              </from>
              <to>
                <xdr:col>6</xdr:col>
                <xdr:colOff>0</xdr:colOff>
                <xdr:row>47</xdr:row>
                <xdr:rowOff>429895</xdr:rowOff>
              </to>
            </anchor>
          </objectPr>
        </oleObject>
      </mc:Choice>
      <mc:Fallback>
        <oleObject shapeId="1055" progId="Equation.KSEE3" r:id="rId45"/>
      </mc:Fallback>
    </mc:AlternateContent>
    <mc:AlternateContent xmlns:mc="http://schemas.openxmlformats.org/markup-compatibility/2006">
      <mc:Choice Requires="x14">
        <oleObject shapeId="1056" progId="Equation.KSEE3" r:id="rId47">
          <objectPr defaultSize="0" r:id="rId48">
            <anchor moveWithCells="1">
              <from>
                <xdr:col>3</xdr:col>
                <xdr:colOff>108585</xdr:colOff>
                <xdr:row>48</xdr:row>
                <xdr:rowOff>0</xdr:rowOff>
              </from>
              <to>
                <xdr:col>6</xdr:col>
                <xdr:colOff>0</xdr:colOff>
                <xdr:row>48</xdr:row>
                <xdr:rowOff>395605</xdr:rowOff>
              </to>
            </anchor>
          </objectPr>
        </oleObject>
      </mc:Choice>
      <mc:Fallback>
        <oleObject shapeId="1056" progId="Equation.KSEE3" r:id="rId47"/>
      </mc:Fallback>
    </mc:AlternateContent>
    <mc:AlternateContent xmlns:mc="http://schemas.openxmlformats.org/markup-compatibility/2006">
      <mc:Choice Requires="x14">
        <oleObject shapeId="1057" progId="Equation.KSEE3" r:id="rId49">
          <objectPr defaultSize="0" r:id="rId50">
            <anchor moveWithCells="1">
              <from>
                <xdr:col>2</xdr:col>
                <xdr:colOff>123825</xdr:colOff>
                <xdr:row>49</xdr:row>
                <xdr:rowOff>126365</xdr:rowOff>
              </from>
              <to>
                <xdr:col>5</xdr:col>
                <xdr:colOff>1270</xdr:colOff>
                <xdr:row>49</xdr:row>
                <xdr:rowOff>354965</xdr:rowOff>
              </to>
            </anchor>
          </objectPr>
        </oleObject>
      </mc:Choice>
      <mc:Fallback>
        <oleObject shapeId="1057" progId="Equation.KSEE3" r:id="rId49"/>
      </mc:Fallback>
    </mc:AlternateContent>
    <mc:AlternateContent xmlns:mc="http://schemas.openxmlformats.org/markup-compatibility/2006">
      <mc:Choice Requires="x14">
        <oleObject shapeId="1058" progId="Equation.KSEE3" r:id="rId51">
          <objectPr defaultSize="0" r:id="rId52">
            <anchor moveWithCells="1">
              <from>
                <xdr:col>3</xdr:col>
                <xdr:colOff>196215</xdr:colOff>
                <xdr:row>50</xdr:row>
                <xdr:rowOff>127635</xdr:rowOff>
              </from>
              <to>
                <xdr:col>4</xdr:col>
                <xdr:colOff>656590</xdr:colOff>
                <xdr:row>50</xdr:row>
                <xdr:rowOff>304800</xdr:rowOff>
              </to>
            </anchor>
          </objectPr>
        </oleObject>
      </mc:Choice>
      <mc:Fallback>
        <oleObject shapeId="1058" progId="Equation.KSEE3" r:id="rId51"/>
      </mc:Fallback>
    </mc:AlternateContent>
    <mc:AlternateContent xmlns:mc="http://schemas.openxmlformats.org/markup-compatibility/2006">
      <mc:Choice Requires="x14">
        <oleObject shapeId="1060" progId="Equation.KSEE3" r:id="rId53">
          <objectPr defaultSize="0" r:id="rId54">
            <anchor moveWithCells="1">
              <from>
                <xdr:col>2</xdr:col>
                <xdr:colOff>495300</xdr:colOff>
                <xdr:row>53</xdr:row>
                <xdr:rowOff>7620</xdr:rowOff>
              </from>
              <to>
                <xdr:col>4</xdr:col>
                <xdr:colOff>655320</xdr:colOff>
                <xdr:row>53</xdr:row>
                <xdr:rowOff>430530</xdr:rowOff>
              </to>
            </anchor>
          </objectPr>
        </oleObject>
      </mc:Choice>
      <mc:Fallback>
        <oleObject shapeId="1060" progId="Equation.KSEE3" r:id="rId53"/>
      </mc:Fallback>
    </mc:AlternateContent>
    <mc:AlternateContent xmlns:mc="http://schemas.openxmlformats.org/markup-compatibility/2006">
      <mc:Choice Requires="x14">
        <oleObject shapeId="1061" progId="Equation.KSEE3" r:id="rId55">
          <objectPr defaultSize="0" r:id="rId56">
            <anchor moveWithCells="1">
              <from>
                <xdr:col>3</xdr:col>
                <xdr:colOff>530225</xdr:colOff>
                <xdr:row>53</xdr:row>
                <xdr:rowOff>432435</xdr:rowOff>
              </from>
              <to>
                <xdr:col>6</xdr:col>
                <xdr:colOff>642620</xdr:colOff>
                <xdr:row>55</xdr:row>
                <xdr:rowOff>8890</xdr:rowOff>
              </to>
            </anchor>
          </objectPr>
        </oleObject>
      </mc:Choice>
      <mc:Fallback>
        <oleObject shapeId="1061" progId="Equation.KSEE3" r:id="rId55"/>
      </mc:Fallback>
    </mc:AlternateContent>
    <mc:AlternateContent xmlns:mc="http://schemas.openxmlformats.org/markup-compatibility/2006">
      <mc:Choice Requires="x14">
        <oleObject shapeId="1062" progId="Equation.KSEE3" r:id="rId57">
          <objectPr defaultSize="0" r:id="rId58">
            <anchor moveWithCells="1">
              <from>
                <xdr:col>4</xdr:col>
                <xdr:colOff>375285</xdr:colOff>
                <xdr:row>55</xdr:row>
                <xdr:rowOff>0</xdr:rowOff>
              </from>
              <to>
                <xdr:col>6</xdr:col>
                <xdr:colOff>0</xdr:colOff>
                <xdr:row>55</xdr:row>
                <xdr:rowOff>429895</xdr:rowOff>
              </to>
            </anchor>
          </objectPr>
        </oleObject>
      </mc:Choice>
      <mc:Fallback>
        <oleObject shapeId="1062" progId="Equation.KSEE3" r:id="rId57"/>
      </mc:Fallback>
    </mc:AlternateContent>
    <mc:AlternateContent xmlns:mc="http://schemas.openxmlformats.org/markup-compatibility/2006">
      <mc:Choice Requires="x14">
        <oleObject shapeId="1064" progId="Equation.KSEE3" r:id="rId59">
          <objectPr defaultSize="0" r:id="rId60">
            <anchor moveWithCells="1">
              <from>
                <xdr:col>2</xdr:col>
                <xdr:colOff>552450</xdr:colOff>
                <xdr:row>57</xdr:row>
                <xdr:rowOff>0</xdr:rowOff>
              </from>
              <to>
                <xdr:col>4</xdr:col>
                <xdr:colOff>0</xdr:colOff>
                <xdr:row>57</xdr:row>
                <xdr:rowOff>431800</xdr:rowOff>
              </to>
            </anchor>
          </objectPr>
        </oleObject>
      </mc:Choice>
      <mc:Fallback>
        <oleObject shapeId="1064" progId="Equation.KSEE3" r:id="rId59"/>
      </mc:Fallback>
    </mc:AlternateContent>
    <mc:AlternateContent xmlns:mc="http://schemas.openxmlformats.org/markup-compatibility/2006">
      <mc:Choice Requires="x14">
        <oleObject shapeId="1072" progId="Equation.KSEE3" r:id="rId61">
          <objectPr defaultSize="0" r:id="rId62">
            <anchor moveWithCells="1">
              <from>
                <xdr:col>2</xdr:col>
                <xdr:colOff>558165</xdr:colOff>
                <xdr:row>38</xdr:row>
                <xdr:rowOff>8255</xdr:rowOff>
              </from>
              <to>
                <xdr:col>3</xdr:col>
                <xdr:colOff>654050</xdr:colOff>
                <xdr:row>39</xdr:row>
                <xdr:rowOff>8255</xdr:rowOff>
              </to>
            </anchor>
          </objectPr>
        </oleObject>
      </mc:Choice>
      <mc:Fallback>
        <oleObject shapeId="1072" progId="Equation.KSEE3" r:id="rId61"/>
      </mc:Fallback>
    </mc:AlternateContent>
    <mc:AlternateContent xmlns:mc="http://schemas.openxmlformats.org/markup-compatibility/2006">
      <mc:Choice Requires="x14">
        <oleObject shapeId="1073" progId="Equation.KSEE3" r:id="rId63">
          <objectPr defaultSize="0" r:id="rId64">
            <anchor moveWithCells="1">
              <from>
                <xdr:col>3</xdr:col>
                <xdr:colOff>98425</xdr:colOff>
                <xdr:row>41</xdr:row>
                <xdr:rowOff>0</xdr:rowOff>
              </from>
              <to>
                <xdr:col>3</xdr:col>
                <xdr:colOff>633095</xdr:colOff>
                <xdr:row>41</xdr:row>
                <xdr:rowOff>441960</xdr:rowOff>
              </to>
            </anchor>
          </objectPr>
        </oleObject>
      </mc:Choice>
      <mc:Fallback>
        <oleObject shapeId="1073" progId="Equation.KSEE3" r:id="rId63"/>
      </mc:Fallback>
    </mc:AlternateContent>
    <mc:AlternateContent xmlns:mc="http://schemas.openxmlformats.org/markup-compatibility/2006">
      <mc:Choice Requires="x14">
        <oleObject shapeId="1074" progId="Equation.KSEE3" r:id="rId65">
          <objectPr defaultSize="0" r:id="rId66">
            <anchor moveWithCells="1">
              <from>
                <xdr:col>2</xdr:col>
                <xdr:colOff>486410</xdr:colOff>
                <xdr:row>42</xdr:row>
                <xdr:rowOff>0</xdr:rowOff>
              </from>
              <to>
                <xdr:col>3</xdr:col>
                <xdr:colOff>641350</xdr:colOff>
                <xdr:row>43</xdr:row>
                <xdr:rowOff>2540</xdr:rowOff>
              </to>
            </anchor>
          </objectPr>
        </oleObject>
      </mc:Choice>
      <mc:Fallback>
        <oleObject shapeId="1074" progId="Equation.KSEE3" r:id="rId6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cols>
    <col min="1" max="1" width="16.7037037037037" customWidth="1"/>
  </cols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曝气池计算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张毅</cp:lastModifiedBy>
  <dcterms:created xsi:type="dcterms:W3CDTF">2016-06-04T07:13:00Z</dcterms:created>
  <dcterms:modified xsi:type="dcterms:W3CDTF">2018-07-30T05:50:37Z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